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ktiviteter" sheetId="1" r:id="rId4"/>
    <sheet state="visible" name="Justering af point" sheetId="2" r:id="rId5"/>
    <sheet state="visible" name="Balancering af point" sheetId="3" r:id="rId6"/>
  </sheets>
  <definedNames>
    <definedName hidden="1" localSheetId="0" name="_xlnm._FilterDatabase">Aktiviteter!$A$1:$L$28</definedName>
    <definedName hidden="1" localSheetId="1" name="_xlnm._FilterDatabase">'Justering af point'!$A$1:$K$28</definedName>
  </definedNames>
  <calcPr/>
</workbook>
</file>

<file path=xl/sharedStrings.xml><?xml version="1.0" encoding="utf-8"?>
<sst xmlns="http://schemas.openxmlformats.org/spreadsheetml/2006/main" count="190" uniqueCount="68">
  <si>
    <t>Titel på aktiviteten</t>
  </si>
  <si>
    <t>Kvalitet (min.)</t>
  </si>
  <si>
    <t>Kvalitet (maks.)</t>
  </si>
  <si>
    <t>Organisering (min.)</t>
  </si>
  <si>
    <t>Organisering (maks.)</t>
  </si>
  <si>
    <t>Tilgængelighed (min.)</t>
  </si>
  <si>
    <t>Tilgængelighed (maks.)</t>
  </si>
  <si>
    <t>Trivsel (min.)</t>
  </si>
  <si>
    <t>Trivsel (maks.)</t>
  </si>
  <si>
    <t>Fase</t>
  </si>
  <si>
    <t>Min. antal personer</t>
  </si>
  <si>
    <t>Afhængihed til aktivitet</t>
  </si>
  <si>
    <t>Onboarding-forløb</t>
  </si>
  <si>
    <t>-</t>
  </si>
  <si>
    <t>Tydelige roller og ansvarsfordeling</t>
  </si>
  <si>
    <t>Trivselsmåling</t>
  </si>
  <si>
    <t>Refleksion fase 1</t>
  </si>
  <si>
    <t>alle</t>
  </si>
  <si>
    <t>Årshjul for gruppens aktiviteter</t>
  </si>
  <si>
    <t>God kontakt til forældregruppen</t>
  </si>
  <si>
    <t>Ledersamtaler</t>
  </si>
  <si>
    <t>Ledersammenhold</t>
  </si>
  <si>
    <t>Opdaterede oplysninger på medlemmer</t>
  </si>
  <si>
    <t>Refleksion fase 2</t>
  </si>
  <si>
    <t/>
  </si>
  <si>
    <t>Ledermøder</t>
  </si>
  <si>
    <t>Medlemsanalysen</t>
  </si>
  <si>
    <t>Opdaterede kontaktoplysninger</t>
  </si>
  <si>
    <t>Samarbejde med den lokale SFO</t>
  </si>
  <si>
    <t>Rød tråd</t>
  </si>
  <si>
    <t>Onboardingforløb</t>
  </si>
  <si>
    <t>Almindelige pengegivende aktiviteter</t>
  </si>
  <si>
    <t>Refleksion fase 3</t>
  </si>
  <si>
    <t>Rekruttering af nye ledere</t>
  </si>
  <si>
    <t>God forældrekontakt og Onboardingforløb</t>
  </si>
  <si>
    <t>Engagement i lokalsamfundet (lokalt kraftcenter)</t>
  </si>
  <si>
    <t>Opstarte familiespejderenhed</t>
  </si>
  <si>
    <t>Planlægge byens sommerfest sammen med idrætsforeningerne</t>
  </si>
  <si>
    <t>BUSK-aktivitet (afhængighed til forstyrrelse med præsten)</t>
  </si>
  <si>
    <t>Forstyrrelsen "samarbejde med den lokale kirke"</t>
  </si>
  <si>
    <t>Refleksion fase 4</t>
  </si>
  <si>
    <t>God vidensdeling</t>
  </si>
  <si>
    <t>Kommunikationsstrategi/synlighed</t>
  </si>
  <si>
    <t>Sparring med nabogruppen</t>
  </si>
  <si>
    <t>Ledersamtale</t>
  </si>
  <si>
    <t>Fundraising til ny bålhytte</t>
  </si>
  <si>
    <t>Refleksion fase 5</t>
  </si>
  <si>
    <t>Total</t>
  </si>
  <si>
    <t>Justeringsfaktor</t>
  </si>
  <si>
    <t>EKSPERIMENTARIET</t>
  </si>
  <si>
    <t>Maksimalt pointantal</t>
  </si>
  <si>
    <t>Frivillige</t>
  </si>
  <si>
    <t>Overskydende point ved maks-point i opgaver</t>
  </si>
  <si>
    <t>Kvalitet</t>
  </si>
  <si>
    <t>Organisering</t>
  </si>
  <si>
    <t>Tilgængelighed</t>
  </si>
  <si>
    <t>Trivsel</t>
  </si>
  <si>
    <t>Rekrutteringspotentiale</t>
  </si>
  <si>
    <t>Akkumuleret</t>
  </si>
  <si>
    <t>Nødvendige trivselspoint</t>
  </si>
  <si>
    <t>Manglende trivselspoint</t>
  </si>
  <si>
    <t>Start</t>
  </si>
  <si>
    <t>Fase 1</t>
  </si>
  <si>
    <t>Fase 2</t>
  </si>
  <si>
    <t>Fase 3</t>
  </si>
  <si>
    <t>Fase 4</t>
  </si>
  <si>
    <t>Fase 5</t>
  </si>
  <si>
    <t>Ny balancering: EKSPERIMENTARIET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</si>
</sst>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34A853"/>
        <bgColor rgb="FF34A853"/>
      </patternFill>
    </fill>
    <fill>
      <patternFill patternType="solid">
        <fgColor rgb="FFFFFFFF"/>
        <bgColor rgb="FFFFFFFF"/>
      </patternFill>
    </fill>
    <fill>
      <patternFill patternType="solid">
        <fgColor rgb="FFDDF2F0"/>
        <bgColor rgb="FFDDF2F0"/>
      </patternFill>
    </fill>
    <fill>
      <patternFill patternType="solid">
        <fgColor rgb="FF26A69A"/>
        <bgColor rgb="FF26A69A"/>
      </patternFill>
    </fill>
  </fills>
  <borders count="1">
    <border/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wrapText="1"/>
    </xf>
    <xf borderId="0" fillId="2" fontId="2" numFmtId="0" xfId="0" applyAlignment="1" applyFont="1">
      <alignment horizontal="center" readingOrder="0" shrinkToFit="0" vertical="center" wrapText="1"/>
    </xf>
    <xf borderId="0" fillId="2" fontId="2" numFmtId="0" xfId="0" applyAlignment="1" applyFont="1">
      <alignment horizontal="center" readingOrder="0"/>
    </xf>
    <xf borderId="0" fillId="2" fontId="2" numFmtId="0" xfId="0" applyAlignment="1" applyFont="1">
      <alignment horizontal="center" readingOrder="0" shrinkToFit="0" wrapText="1"/>
    </xf>
    <xf borderId="0" fillId="3" fontId="1" numFmtId="0" xfId="0" applyAlignment="1" applyFill="1" applyFont="1">
      <alignment readingOrder="0" shrinkToFit="0" wrapText="1"/>
    </xf>
    <xf borderId="0" fillId="3" fontId="2" numFmtId="0" xfId="0" applyAlignment="1" applyFont="1">
      <alignment horizontal="center" readingOrder="0" shrinkToFit="0" vertical="center" wrapText="1"/>
    </xf>
    <xf borderId="0" fillId="3" fontId="3" numFmtId="0" xfId="0" applyAlignment="1" applyFont="1">
      <alignment horizontal="center" readingOrder="0" vertical="center"/>
    </xf>
    <xf borderId="0" fillId="3" fontId="2" numFmtId="0" xfId="0" applyAlignment="1" applyFont="1">
      <alignment horizontal="center" readingOrder="0" vertical="center"/>
    </xf>
    <xf borderId="0" fillId="4" fontId="1" numFmtId="0" xfId="0" applyAlignment="1" applyFill="1" applyFont="1">
      <alignment readingOrder="0" shrinkToFit="0" wrapText="1"/>
    </xf>
    <xf borderId="0" fillId="4" fontId="2" numFmtId="0" xfId="0" applyAlignment="1" applyFont="1">
      <alignment horizontal="center" readingOrder="0" shrinkToFit="0" vertical="center" wrapText="1"/>
    </xf>
    <xf borderId="0" fillId="4" fontId="3" numFmtId="0" xfId="0" applyAlignment="1" applyFont="1">
      <alignment horizontal="center" readingOrder="0" vertical="center"/>
    </xf>
    <xf borderId="0" fillId="4" fontId="2" numFmtId="0" xfId="0" applyAlignment="1" applyFont="1">
      <alignment horizontal="center" readingOrder="0" vertical="center"/>
    </xf>
    <xf borderId="0" fillId="4" fontId="1" numFmtId="0" xfId="0" applyAlignment="1" applyFont="1">
      <alignment readingOrder="0" shrinkToFit="0" wrapText="1"/>
    </xf>
    <xf borderId="0" fillId="4" fontId="2" numFmtId="0" xfId="0" applyAlignment="1" applyFont="1">
      <alignment horizontal="center" readingOrder="0" vertical="center"/>
    </xf>
    <xf borderId="0" fillId="4" fontId="2" numFmtId="0" xfId="0" applyAlignment="1" applyFont="1">
      <alignment horizontal="center" readingOrder="0" shrinkToFit="0" vertical="center" wrapText="1"/>
    </xf>
    <xf borderId="0" fillId="3" fontId="2" numFmtId="0" xfId="0" applyAlignment="1" applyFont="1">
      <alignment horizontal="center" readingOrder="0" vertical="center"/>
    </xf>
    <xf borderId="0" fillId="3" fontId="2" numFmtId="0" xfId="0" applyAlignment="1" applyFont="1">
      <alignment horizontal="center" readingOrder="0" shrinkToFit="0" vertical="center" wrapText="1"/>
    </xf>
    <xf borderId="0" fillId="4" fontId="3" numFmtId="0" xfId="0" applyAlignment="1" applyFont="1">
      <alignment readingOrder="0"/>
    </xf>
    <xf borderId="0" fillId="3" fontId="1" numFmtId="0" xfId="0" applyAlignment="1" applyFont="1">
      <alignment readingOrder="0" shrinkToFit="0" wrapText="1"/>
    </xf>
    <xf borderId="0" fillId="3" fontId="2" numFmtId="0" xfId="0" applyAlignment="1" applyFont="1">
      <alignment horizontal="center" shrinkToFit="0" vertical="center" wrapText="1"/>
    </xf>
    <xf borderId="0" fillId="3" fontId="3" numFmtId="0" xfId="0" applyAlignment="1" applyFont="1">
      <alignment readingOrder="0"/>
    </xf>
    <xf borderId="0" fillId="3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Font="1"/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readingOrder="0" shrinkToFit="0" wrapText="1"/>
    </xf>
    <xf borderId="0" fillId="0" fontId="3" numFmtId="0" xfId="0" applyFont="1"/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5" fontId="1" numFmtId="0" xfId="0" applyAlignment="1" applyFill="1" applyFont="1">
      <alignment readingOrder="0" shrinkToFit="0" wrapText="1"/>
    </xf>
    <xf borderId="0" fillId="5" fontId="2" numFmtId="0" xfId="0" applyAlignment="1" applyFont="1">
      <alignment horizontal="center" readingOrder="0" shrinkToFit="0" vertical="center" wrapText="1"/>
    </xf>
    <xf borderId="0" fillId="5" fontId="2" numFmtId="0" xfId="0" applyAlignment="1" applyFont="1">
      <alignment horizontal="center" readingOrder="0"/>
    </xf>
    <xf borderId="0" fillId="5" fontId="2" numFmtId="0" xfId="0" applyAlignment="1" applyFont="1">
      <alignment horizontal="center" readingOrder="0" shrinkToFit="0" wrapText="1"/>
    </xf>
    <xf borderId="0" fillId="4" fontId="3" numFmtId="0" xfId="0" applyFont="1"/>
    <xf borderId="0" fillId="0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wrapText="1"/>
    </xf>
    <xf borderId="0" fillId="0" fontId="2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DDF2F0"/>
          <bgColor rgb="FFDDF2F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2" pivot="0" name="Justering af point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H34" displayName="Table_1" id="1">
  <tableColumns count="1">
    <tableColumn name="Column1" id="1"/>
  </tableColumns>
  <tableStyleInfo name="Justering af poin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29.88"/>
    <col customWidth="1" min="2" max="3" width="9.5"/>
    <col customWidth="1" min="4" max="5" width="14.88"/>
    <col customWidth="1" min="6" max="6" width="16.38"/>
    <col customWidth="1" min="7" max="7" width="15.88"/>
    <col customWidth="1" min="8" max="8" width="8.75"/>
    <col customWidth="1" min="9" max="9" width="9.38"/>
    <col customWidth="1" min="10" max="10" width="9.13"/>
    <col customWidth="1" min="11" max="11" width="11.25"/>
    <col customWidth="1" min="12" max="12" width="21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4" t="s">
        <v>11</v>
      </c>
    </row>
    <row r="2">
      <c r="A2" s="5" t="s">
        <v>12</v>
      </c>
      <c r="B2" s="6">
        <v>0.0</v>
      </c>
      <c r="C2" s="6">
        <v>15.0</v>
      </c>
      <c r="D2" s="6" t="s">
        <v>13</v>
      </c>
      <c r="E2" s="6" t="s">
        <v>13</v>
      </c>
      <c r="F2" s="6">
        <v>0.0</v>
      </c>
      <c r="G2" s="6">
        <v>25.0</v>
      </c>
      <c r="H2" s="7">
        <v>0.0</v>
      </c>
      <c r="I2" s="6">
        <v>25.0</v>
      </c>
      <c r="J2" s="8">
        <v>1.0</v>
      </c>
      <c r="K2" s="6">
        <v>4.0</v>
      </c>
      <c r="L2" s="6"/>
    </row>
    <row r="3">
      <c r="A3" s="9" t="s">
        <v>14</v>
      </c>
      <c r="B3" s="10" t="s">
        <v>13</v>
      </c>
      <c r="C3" s="10" t="s">
        <v>13</v>
      </c>
      <c r="D3" s="10">
        <v>10.0</v>
      </c>
      <c r="E3" s="10">
        <v>50.0</v>
      </c>
      <c r="F3" s="10" t="s">
        <v>13</v>
      </c>
      <c r="G3" s="10" t="s">
        <v>13</v>
      </c>
      <c r="H3" s="11">
        <v>0.0</v>
      </c>
      <c r="I3" s="10">
        <v>15.0</v>
      </c>
      <c r="J3" s="12">
        <v>1.0</v>
      </c>
      <c r="K3" s="10">
        <v>4.0</v>
      </c>
      <c r="L3" s="10"/>
    </row>
    <row r="4">
      <c r="A4" s="5" t="s">
        <v>15</v>
      </c>
      <c r="B4" s="6">
        <v>0.0</v>
      </c>
      <c r="C4" s="6">
        <v>25.0</v>
      </c>
      <c r="D4" s="6">
        <v>0.0</v>
      </c>
      <c r="E4" s="6">
        <v>20.0</v>
      </c>
      <c r="F4" s="6" t="s">
        <v>13</v>
      </c>
      <c r="G4" s="6" t="s">
        <v>13</v>
      </c>
      <c r="H4" s="7">
        <v>20.0</v>
      </c>
      <c r="I4" s="6">
        <v>20.0</v>
      </c>
      <c r="J4" s="8">
        <v>1.0</v>
      </c>
      <c r="K4" s="6">
        <v>3.0</v>
      </c>
      <c r="L4" s="6"/>
    </row>
    <row r="5">
      <c r="A5" s="13" t="s">
        <v>16</v>
      </c>
      <c r="B5" s="10" t="s">
        <v>13</v>
      </c>
      <c r="C5" s="10" t="s">
        <v>13</v>
      </c>
      <c r="D5" s="10">
        <v>5.0</v>
      </c>
      <c r="E5" s="10">
        <v>30.0</v>
      </c>
      <c r="F5" s="10" t="s">
        <v>13</v>
      </c>
      <c r="G5" s="10" t="s">
        <v>13</v>
      </c>
      <c r="H5" s="11">
        <v>0.0</v>
      </c>
      <c r="I5" s="10">
        <v>10.0</v>
      </c>
      <c r="J5" s="14">
        <v>1.0</v>
      </c>
      <c r="K5" s="15" t="s">
        <v>17</v>
      </c>
      <c r="L5" s="15" t="s">
        <v>17</v>
      </c>
    </row>
    <row r="6">
      <c r="A6" s="5" t="s">
        <v>18</v>
      </c>
      <c r="B6" s="6" t="s">
        <v>13</v>
      </c>
      <c r="C6" s="6" t="s">
        <v>13</v>
      </c>
      <c r="D6" s="6">
        <v>0.0</v>
      </c>
      <c r="E6" s="6">
        <v>40.0</v>
      </c>
      <c r="F6" s="6">
        <v>10.0</v>
      </c>
      <c r="G6" s="6">
        <v>30.0</v>
      </c>
      <c r="H6" s="6">
        <v>0.0</v>
      </c>
      <c r="I6" s="6">
        <v>10.0</v>
      </c>
      <c r="J6" s="8">
        <v>2.0</v>
      </c>
      <c r="K6" s="6">
        <v>4.0</v>
      </c>
      <c r="L6" s="6" t="s">
        <v>14</v>
      </c>
    </row>
    <row r="7">
      <c r="A7" s="9" t="s">
        <v>19</v>
      </c>
      <c r="B7" s="10" t="s">
        <v>13</v>
      </c>
      <c r="C7" s="10" t="s">
        <v>13</v>
      </c>
      <c r="D7" s="10" t="s">
        <v>13</v>
      </c>
      <c r="E7" s="10" t="s">
        <v>13</v>
      </c>
      <c r="F7" s="10">
        <v>15.0</v>
      </c>
      <c r="G7" s="10">
        <v>60.0</v>
      </c>
      <c r="H7" s="10">
        <v>5.0</v>
      </c>
      <c r="I7" s="10">
        <v>20.0</v>
      </c>
      <c r="J7" s="12">
        <v>2.0</v>
      </c>
      <c r="K7" s="10">
        <v>6.0</v>
      </c>
      <c r="L7" s="10"/>
    </row>
    <row r="8">
      <c r="A8" s="5" t="s">
        <v>20</v>
      </c>
      <c r="B8" s="6">
        <v>5.0</v>
      </c>
      <c r="C8" s="6">
        <v>25.0</v>
      </c>
      <c r="D8" s="6">
        <v>0.0</v>
      </c>
      <c r="E8" s="6">
        <v>25.0</v>
      </c>
      <c r="F8" s="6" t="s">
        <v>13</v>
      </c>
      <c r="G8" s="6" t="s">
        <v>13</v>
      </c>
      <c r="H8" s="7">
        <v>0.0</v>
      </c>
      <c r="I8" s="6">
        <v>15.0</v>
      </c>
      <c r="J8" s="16">
        <v>2.0</v>
      </c>
      <c r="K8" s="17">
        <v>2.0</v>
      </c>
      <c r="L8" s="17"/>
    </row>
    <row r="9">
      <c r="A9" s="9" t="s">
        <v>21</v>
      </c>
      <c r="B9" s="10">
        <v>0.0</v>
      </c>
      <c r="C9" s="10">
        <v>15.0</v>
      </c>
      <c r="D9" s="10" t="s">
        <v>13</v>
      </c>
      <c r="E9" s="10" t="s">
        <v>13</v>
      </c>
      <c r="F9" s="10">
        <v>0.0</v>
      </c>
      <c r="G9" s="10">
        <v>25.0</v>
      </c>
      <c r="H9" s="11">
        <v>5.0</v>
      </c>
      <c r="I9" s="10">
        <v>25.0</v>
      </c>
      <c r="J9" s="14">
        <v>2.0</v>
      </c>
      <c r="K9" s="15">
        <v>5.0</v>
      </c>
      <c r="L9" s="15"/>
    </row>
    <row r="10">
      <c r="A10" s="5" t="s">
        <v>22</v>
      </c>
      <c r="B10" s="6" t="s">
        <v>13</v>
      </c>
      <c r="C10" s="6" t="s">
        <v>13</v>
      </c>
      <c r="D10" s="6" t="s">
        <v>13</v>
      </c>
      <c r="E10" s="6" t="s">
        <v>13</v>
      </c>
      <c r="F10" s="6">
        <v>0.0</v>
      </c>
      <c r="G10" s="6">
        <v>10.0</v>
      </c>
      <c r="H10" s="7">
        <v>0.0</v>
      </c>
      <c r="I10" s="6">
        <v>5.0</v>
      </c>
      <c r="J10" s="8">
        <v>1.0</v>
      </c>
      <c r="K10" s="6">
        <v>1.0</v>
      </c>
      <c r="L10" s="6"/>
    </row>
    <row r="11">
      <c r="A11" s="13" t="s">
        <v>23</v>
      </c>
      <c r="B11" s="10" t="s">
        <v>13</v>
      </c>
      <c r="C11" s="10" t="s">
        <v>13</v>
      </c>
      <c r="D11" s="10">
        <v>5.0</v>
      </c>
      <c r="E11" s="10">
        <v>30.0</v>
      </c>
      <c r="F11" s="10" t="s">
        <v>13</v>
      </c>
      <c r="G11" s="10" t="s">
        <v>13</v>
      </c>
      <c r="H11" s="18" t="s">
        <v>24</v>
      </c>
      <c r="I11" s="10" t="s">
        <v>24</v>
      </c>
      <c r="J11" s="14">
        <v>2.0</v>
      </c>
      <c r="K11" s="10"/>
      <c r="L11" s="10"/>
    </row>
    <row r="12">
      <c r="A12" s="19" t="s">
        <v>25</v>
      </c>
      <c r="B12" s="6">
        <v>0.0</v>
      </c>
      <c r="C12" s="6">
        <v>15.0</v>
      </c>
      <c r="D12" s="6">
        <v>0.0</v>
      </c>
      <c r="E12" s="6">
        <v>30.0</v>
      </c>
      <c r="F12" s="6" t="s">
        <v>13</v>
      </c>
      <c r="G12" s="6" t="s">
        <v>13</v>
      </c>
      <c r="H12" s="6">
        <v>0.0</v>
      </c>
      <c r="I12" s="6">
        <v>10.0</v>
      </c>
      <c r="J12" s="16">
        <v>3.0</v>
      </c>
      <c r="K12" s="17">
        <v>6.0</v>
      </c>
      <c r="L12" s="17"/>
    </row>
    <row r="13">
      <c r="A13" s="13" t="s">
        <v>26</v>
      </c>
      <c r="B13" s="10">
        <v>0.0</v>
      </c>
      <c r="C13" s="10">
        <v>25.0</v>
      </c>
      <c r="D13" s="10" t="s">
        <v>13</v>
      </c>
      <c r="E13" s="10" t="s">
        <v>13</v>
      </c>
      <c r="F13" s="10">
        <v>0.0</v>
      </c>
      <c r="G13" s="10">
        <v>15.0</v>
      </c>
      <c r="H13" s="11">
        <v>0.0</v>
      </c>
      <c r="I13" s="10">
        <v>5.0</v>
      </c>
      <c r="J13" s="14">
        <v>3.0</v>
      </c>
      <c r="K13" s="15">
        <v>3.0</v>
      </c>
      <c r="L13" s="15" t="s">
        <v>27</v>
      </c>
    </row>
    <row r="14">
      <c r="A14" s="19" t="s">
        <v>28</v>
      </c>
      <c r="B14" s="6" t="s">
        <v>13</v>
      </c>
      <c r="C14" s="6" t="s">
        <v>13</v>
      </c>
      <c r="D14" s="6" t="s">
        <v>13</v>
      </c>
      <c r="E14" s="6" t="s">
        <v>13</v>
      </c>
      <c r="F14" s="6">
        <v>0.0</v>
      </c>
      <c r="G14" s="6">
        <v>25.0</v>
      </c>
      <c r="H14" s="7">
        <v>0.0</v>
      </c>
      <c r="I14" s="6">
        <v>5.0</v>
      </c>
      <c r="J14" s="8">
        <v>3.0</v>
      </c>
      <c r="K14" s="6">
        <v>2.0</v>
      </c>
      <c r="L14" s="20"/>
    </row>
    <row r="15">
      <c r="A15" s="9" t="s">
        <v>29</v>
      </c>
      <c r="B15" s="10">
        <v>0.0</v>
      </c>
      <c r="C15" s="10">
        <v>25.0</v>
      </c>
      <c r="D15" s="10" t="s">
        <v>13</v>
      </c>
      <c r="E15" s="10" t="s">
        <v>13</v>
      </c>
      <c r="F15" s="10">
        <v>0.0</v>
      </c>
      <c r="G15" s="10">
        <v>10.0</v>
      </c>
      <c r="H15" s="11">
        <v>0.0</v>
      </c>
      <c r="I15" s="10">
        <v>10.0</v>
      </c>
      <c r="J15" s="12">
        <v>3.0</v>
      </c>
      <c r="K15" s="10">
        <v>3.0</v>
      </c>
      <c r="L15" s="10" t="s">
        <v>30</v>
      </c>
    </row>
    <row r="16">
      <c r="A16" s="19" t="s">
        <v>31</v>
      </c>
      <c r="B16" s="6" t="s">
        <v>13</v>
      </c>
      <c r="C16" s="6" t="s">
        <v>13</v>
      </c>
      <c r="D16" s="6">
        <v>0.0</v>
      </c>
      <c r="E16" s="6">
        <v>20.0</v>
      </c>
      <c r="F16" s="6">
        <v>0.0</v>
      </c>
      <c r="G16" s="6">
        <v>20.0</v>
      </c>
      <c r="H16" s="7">
        <v>0.0</v>
      </c>
      <c r="I16" s="6">
        <v>5.0</v>
      </c>
      <c r="J16" s="8">
        <v>3.0</v>
      </c>
      <c r="K16" s="6">
        <v>4.0</v>
      </c>
      <c r="L16" s="6"/>
    </row>
    <row r="17">
      <c r="A17" s="13" t="s">
        <v>32</v>
      </c>
      <c r="B17" s="10" t="s">
        <v>13</v>
      </c>
      <c r="C17" s="10" t="s">
        <v>13</v>
      </c>
      <c r="D17" s="10">
        <v>5.0</v>
      </c>
      <c r="E17" s="10">
        <v>30.0</v>
      </c>
      <c r="F17" s="10" t="s">
        <v>13</v>
      </c>
      <c r="G17" s="10" t="s">
        <v>13</v>
      </c>
      <c r="H17" s="18" t="s">
        <v>24</v>
      </c>
      <c r="I17" s="10" t="s">
        <v>24</v>
      </c>
      <c r="J17" s="14">
        <v>3.0</v>
      </c>
      <c r="K17" s="10"/>
      <c r="L17" s="10"/>
    </row>
    <row r="18">
      <c r="A18" s="5" t="s">
        <v>33</v>
      </c>
      <c r="B18" s="6" t="s">
        <v>13</v>
      </c>
      <c r="C18" s="6" t="s">
        <v>13</v>
      </c>
      <c r="D18" s="6">
        <v>0.0</v>
      </c>
      <c r="E18" s="6">
        <v>25.0</v>
      </c>
      <c r="F18" s="6">
        <v>10.0</v>
      </c>
      <c r="G18" s="6">
        <v>30.0</v>
      </c>
      <c r="H18" s="6">
        <v>0.0</v>
      </c>
      <c r="I18" s="6">
        <v>10.0</v>
      </c>
      <c r="J18" s="8">
        <v>3.0</v>
      </c>
      <c r="K18" s="6">
        <v>2.0</v>
      </c>
      <c r="L18" s="6" t="s">
        <v>34</v>
      </c>
    </row>
    <row r="19">
      <c r="A19" s="9" t="s">
        <v>35</v>
      </c>
      <c r="B19" s="10">
        <v>0.0</v>
      </c>
      <c r="C19" s="10">
        <v>30.0</v>
      </c>
      <c r="D19" s="10" t="s">
        <v>13</v>
      </c>
      <c r="E19" s="10" t="s">
        <v>13</v>
      </c>
      <c r="F19" s="10">
        <v>0.0</v>
      </c>
      <c r="G19" s="10">
        <v>50.0</v>
      </c>
      <c r="H19" s="11">
        <v>5.0</v>
      </c>
      <c r="I19" s="10">
        <v>10.0</v>
      </c>
      <c r="J19" s="14">
        <v>4.0</v>
      </c>
      <c r="K19" s="15">
        <v>4.0</v>
      </c>
      <c r="L19" s="15"/>
    </row>
    <row r="20">
      <c r="A20" s="19" t="s">
        <v>36</v>
      </c>
      <c r="B20" s="6">
        <v>10.0</v>
      </c>
      <c r="C20" s="6">
        <v>30.0</v>
      </c>
      <c r="D20" s="6" t="s">
        <v>13</v>
      </c>
      <c r="E20" s="6" t="s">
        <v>13</v>
      </c>
      <c r="F20" s="6">
        <v>10.0</v>
      </c>
      <c r="G20" s="6">
        <v>45.0</v>
      </c>
      <c r="H20" s="7">
        <v>0.0</v>
      </c>
      <c r="I20" s="6">
        <v>15.0</v>
      </c>
      <c r="J20" s="8">
        <v>4.0</v>
      </c>
      <c r="K20" s="6">
        <v>3.0</v>
      </c>
      <c r="L20" s="20"/>
    </row>
    <row r="21">
      <c r="A21" s="9" t="s">
        <v>37</v>
      </c>
      <c r="B21" s="10" t="s">
        <v>13</v>
      </c>
      <c r="C21" s="10" t="s">
        <v>13</v>
      </c>
      <c r="D21" s="10">
        <v>0.0</v>
      </c>
      <c r="E21" s="10">
        <v>20.0</v>
      </c>
      <c r="F21" s="10">
        <v>0.0</v>
      </c>
      <c r="G21" s="10">
        <v>25.0</v>
      </c>
      <c r="H21" s="11">
        <v>0.0</v>
      </c>
      <c r="I21" s="10">
        <v>5.0</v>
      </c>
      <c r="J21" s="12">
        <v>4.0</v>
      </c>
      <c r="K21" s="10">
        <v>4.0</v>
      </c>
      <c r="L21" s="10" t="s">
        <v>13</v>
      </c>
    </row>
    <row r="22">
      <c r="A22" s="19" t="s">
        <v>38</v>
      </c>
      <c r="B22" s="6" t="s">
        <v>13</v>
      </c>
      <c r="C22" s="6" t="s">
        <v>13</v>
      </c>
      <c r="D22" s="6" t="s">
        <v>13</v>
      </c>
      <c r="E22" s="6" t="s">
        <v>13</v>
      </c>
      <c r="F22" s="6">
        <v>0.0</v>
      </c>
      <c r="G22" s="6">
        <v>25.0</v>
      </c>
      <c r="H22" s="21">
        <v>0.0</v>
      </c>
      <c r="I22" s="6">
        <v>5.0</v>
      </c>
      <c r="J22" s="22">
        <v>4.0</v>
      </c>
      <c r="K22" s="6">
        <v>4.0</v>
      </c>
      <c r="L22" s="6" t="s">
        <v>39</v>
      </c>
    </row>
    <row r="23">
      <c r="A23" s="13" t="s">
        <v>40</v>
      </c>
      <c r="B23" s="10" t="s">
        <v>13</v>
      </c>
      <c r="C23" s="10" t="s">
        <v>13</v>
      </c>
      <c r="D23" s="10">
        <v>5.0</v>
      </c>
      <c r="E23" s="10">
        <v>30.0</v>
      </c>
      <c r="F23" s="10" t="s">
        <v>13</v>
      </c>
      <c r="G23" s="10" t="s">
        <v>13</v>
      </c>
      <c r="H23" s="18" t="s">
        <v>24</v>
      </c>
      <c r="I23" s="10" t="s">
        <v>24</v>
      </c>
      <c r="J23" s="14">
        <v>4.0</v>
      </c>
      <c r="K23" s="10"/>
      <c r="L23" s="10"/>
    </row>
    <row r="24">
      <c r="A24" s="19" t="s">
        <v>41</v>
      </c>
      <c r="B24" s="6">
        <v>0.0</v>
      </c>
      <c r="C24" s="6">
        <v>25.0</v>
      </c>
      <c r="D24" s="6">
        <v>0.0</v>
      </c>
      <c r="E24" s="6">
        <v>30.0</v>
      </c>
      <c r="F24" s="6" t="s">
        <v>13</v>
      </c>
      <c r="G24" s="6" t="s">
        <v>13</v>
      </c>
      <c r="H24" s="21">
        <v>5.0</v>
      </c>
      <c r="I24" s="6">
        <v>15.0</v>
      </c>
      <c r="J24" s="22">
        <v>5.0</v>
      </c>
      <c r="K24" s="6">
        <v>5.0</v>
      </c>
      <c r="L24" s="6"/>
    </row>
    <row r="25">
      <c r="A25" s="9" t="s">
        <v>42</v>
      </c>
      <c r="B25" s="10" t="s">
        <v>13</v>
      </c>
      <c r="C25" s="10" t="s">
        <v>13</v>
      </c>
      <c r="D25" s="10" t="s">
        <v>13</v>
      </c>
      <c r="E25" s="10" t="s">
        <v>13</v>
      </c>
      <c r="F25" s="10">
        <v>0.0</v>
      </c>
      <c r="G25" s="10">
        <v>25.0</v>
      </c>
      <c r="H25" s="10">
        <v>0.0</v>
      </c>
      <c r="I25" s="10">
        <v>10.0</v>
      </c>
      <c r="J25" s="12">
        <v>5.0</v>
      </c>
      <c r="K25" s="10">
        <v>3.0</v>
      </c>
      <c r="L25" s="10"/>
    </row>
    <row r="26">
      <c r="A26" s="5" t="s">
        <v>43</v>
      </c>
      <c r="B26" s="6">
        <v>0.0</v>
      </c>
      <c r="C26" s="6">
        <v>30.0</v>
      </c>
      <c r="D26" s="6">
        <v>0.0</v>
      </c>
      <c r="E26" s="6">
        <v>30.0</v>
      </c>
      <c r="F26" s="6" t="s">
        <v>13</v>
      </c>
      <c r="G26" s="6" t="s">
        <v>13</v>
      </c>
      <c r="H26" s="7">
        <v>5.0</v>
      </c>
      <c r="I26" s="6">
        <v>20.0</v>
      </c>
      <c r="J26" s="8">
        <v>5.0</v>
      </c>
      <c r="K26" s="6">
        <v>2.0</v>
      </c>
      <c r="L26" s="6" t="s">
        <v>44</v>
      </c>
    </row>
    <row r="27">
      <c r="A27" s="9" t="s">
        <v>45</v>
      </c>
      <c r="B27" s="10" t="s">
        <v>13</v>
      </c>
      <c r="C27" s="10" t="s">
        <v>13</v>
      </c>
      <c r="D27" s="10">
        <v>0.0</v>
      </c>
      <c r="E27" s="10">
        <v>10.0</v>
      </c>
      <c r="F27" s="10">
        <v>0.0</v>
      </c>
      <c r="G27" s="10">
        <v>20.0</v>
      </c>
      <c r="H27" s="11">
        <v>0.0</v>
      </c>
      <c r="I27" s="10">
        <v>5.0</v>
      </c>
      <c r="J27" s="12">
        <v>5.0</v>
      </c>
      <c r="K27" s="10">
        <v>1.0</v>
      </c>
      <c r="L27" s="10"/>
    </row>
    <row r="28">
      <c r="A28" s="19" t="s">
        <v>46</v>
      </c>
      <c r="B28" s="6" t="s">
        <v>13</v>
      </c>
      <c r="C28" s="6" t="s">
        <v>13</v>
      </c>
      <c r="D28" s="6">
        <v>5.0</v>
      </c>
      <c r="E28" s="6">
        <v>30.0</v>
      </c>
      <c r="F28" s="6" t="s">
        <v>13</v>
      </c>
      <c r="G28" s="6" t="s">
        <v>13</v>
      </c>
      <c r="H28" s="21" t="s">
        <v>24</v>
      </c>
      <c r="I28" s="6" t="s">
        <v>24</v>
      </c>
      <c r="J28" s="16">
        <v>5.0</v>
      </c>
      <c r="K28" s="6"/>
      <c r="L28" s="6"/>
    </row>
    <row r="29">
      <c r="A29" s="23"/>
      <c r="B29" s="24"/>
      <c r="C29" s="24"/>
      <c r="D29" s="24"/>
      <c r="E29" s="24"/>
      <c r="F29" s="24"/>
      <c r="G29" s="24"/>
      <c r="H29" s="25"/>
      <c r="I29" s="24"/>
      <c r="J29" s="26"/>
      <c r="K29" s="27"/>
      <c r="L29" s="27"/>
    </row>
    <row r="30">
      <c r="A30" s="28" t="s">
        <v>47</v>
      </c>
      <c r="B30" s="24">
        <f t="shared" ref="B30:I30" si="1">SUM(B2:B23)</f>
        <v>15</v>
      </c>
      <c r="C30" s="24">
        <f t="shared" si="1"/>
        <v>205</v>
      </c>
      <c r="D30" s="24">
        <f t="shared" si="1"/>
        <v>30</v>
      </c>
      <c r="E30" s="24">
        <f t="shared" si="1"/>
        <v>350</v>
      </c>
      <c r="F30" s="24">
        <f t="shared" si="1"/>
        <v>45</v>
      </c>
      <c r="G30" s="24">
        <f t="shared" si="1"/>
        <v>395</v>
      </c>
      <c r="H30" s="24">
        <f t="shared" si="1"/>
        <v>35</v>
      </c>
      <c r="I30" s="24">
        <f t="shared" si="1"/>
        <v>225</v>
      </c>
      <c r="J30" s="26"/>
      <c r="K30" s="27"/>
      <c r="L30" s="27"/>
    </row>
    <row r="31">
      <c r="A31" s="23"/>
      <c r="B31" s="24"/>
      <c r="C31" s="24"/>
      <c r="D31" s="24"/>
      <c r="E31" s="24"/>
      <c r="F31" s="24"/>
      <c r="G31" s="24"/>
      <c r="H31" s="29"/>
      <c r="I31" s="24"/>
      <c r="J31" s="26"/>
      <c r="K31" s="27"/>
      <c r="L31" s="27"/>
    </row>
    <row r="32">
      <c r="F32" s="30"/>
      <c r="G32" s="30"/>
      <c r="H32" s="29"/>
      <c r="J32" s="31"/>
      <c r="K32" s="30"/>
      <c r="L32" s="30"/>
    </row>
  </sheetData>
  <autoFilter ref="$A$1:$L$28">
    <sortState ref="A1:L28">
      <sortCondition ref="J1:J28"/>
    </sortState>
  </autoFil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29.88"/>
    <col customWidth="1" min="2" max="3" width="9.5"/>
    <col customWidth="1" min="4" max="7" width="12.5"/>
    <col customWidth="1" min="8" max="8" width="8.75"/>
    <col customWidth="1" min="9" max="9" width="9.38"/>
    <col customWidth="1" min="10" max="10" width="9.13"/>
    <col customWidth="1" min="11" max="11" width="11.13"/>
  </cols>
  <sheetData>
    <row r="1">
      <c r="A1" s="32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4" t="s">
        <v>9</v>
      </c>
      <c r="K1" s="35" t="s">
        <v>10</v>
      </c>
    </row>
    <row r="2">
      <c r="A2" s="19" t="str">
        <f>Aktiviteter!A2</f>
        <v>Onboarding-forløb</v>
      </c>
      <c r="B2" s="6">
        <f>IF(Aktiviteter!B2="","",IFERROR(CEILING(Aktiviteter!B2*B$31,5),"-"))</f>
        <v>0</v>
      </c>
      <c r="C2" s="6">
        <f>IF(Aktiviteter!C2="","",IFERROR(CEILING(Aktiviteter!C2*C$31,5),"-"))</f>
        <v>15</v>
      </c>
      <c r="D2" s="6" t="str">
        <f>IF(Aktiviteter!D2="","",IFERROR(CEILING(Aktiviteter!D2*D$31,5),"-"))</f>
        <v>-</v>
      </c>
      <c r="E2" s="6" t="str">
        <f>IF(Aktiviteter!E2="","",IFERROR(CEILING(Aktiviteter!E2*E$31,5),"-"))</f>
        <v>-</v>
      </c>
      <c r="F2" s="6">
        <f>IF(Aktiviteter!F2="","",IFERROR(CEILING(Aktiviteter!F2*F$31,5),"-"))</f>
        <v>0</v>
      </c>
      <c r="G2" s="6">
        <f>IF(Aktiviteter!G2="","",IFERROR(CEILING(Aktiviteter!G2*G$31,5),"-"))</f>
        <v>25</v>
      </c>
      <c r="H2" s="6">
        <f>IF(Aktiviteter!H2="","",IFERROR(FLOOR(Aktiviteter!H2*H$31,5),"-"))</f>
        <v>0</v>
      </c>
      <c r="I2" s="6">
        <f>IF(Aktiviteter!I2="","",IFERROR(CEILING(Aktiviteter!I2*I$31,5),"-"))</f>
        <v>25</v>
      </c>
      <c r="J2" s="6">
        <f>Aktiviteter!J2</f>
        <v>1</v>
      </c>
      <c r="K2" s="6">
        <f>Aktiviteter!K2</f>
        <v>4</v>
      </c>
    </row>
    <row r="3">
      <c r="A3" s="13" t="str">
        <f>Aktiviteter!A3</f>
        <v>Tydelige roller og ansvarsfordeling</v>
      </c>
      <c r="B3" s="10" t="str">
        <f>IF(Aktiviteter!B3="","",IFERROR(CEILING(Aktiviteter!B3*B$31,5),"-"))</f>
        <v>-</v>
      </c>
      <c r="C3" s="10" t="str">
        <f>IF(Aktiviteter!C3="","",IFERROR(CEILING(Aktiviteter!C3*C$31,5),"-"))</f>
        <v>-</v>
      </c>
      <c r="D3" s="10">
        <f>IF(Aktiviteter!D3="","",IFERROR(CEILING(Aktiviteter!D3*D$31,5),"-"))</f>
        <v>10</v>
      </c>
      <c r="E3" s="10">
        <f>IF(Aktiviteter!E3="","",IFERROR(CEILING(Aktiviteter!E3*E$31,5),"-"))</f>
        <v>50</v>
      </c>
      <c r="F3" s="10" t="str">
        <f>IF(Aktiviteter!F3="","",IFERROR(CEILING(Aktiviteter!F3*F$31,5),"-"))</f>
        <v>-</v>
      </c>
      <c r="G3" s="10" t="str">
        <f>IF(Aktiviteter!G3="","",IFERROR(CEILING(Aktiviteter!G3*G$31,5),"-"))</f>
        <v>-</v>
      </c>
      <c r="H3" s="10">
        <f>IF(Aktiviteter!H3="","",IFERROR(FLOOR(Aktiviteter!H3*H$31,5),"-"))</f>
        <v>0</v>
      </c>
      <c r="I3" s="10">
        <f>IF(Aktiviteter!I3="","",IFERROR(CEILING(Aktiviteter!I3*I$31,5),"-"))</f>
        <v>15</v>
      </c>
      <c r="J3" s="10">
        <f>Aktiviteter!J3</f>
        <v>1</v>
      </c>
      <c r="K3" s="10">
        <f>Aktiviteter!K3</f>
        <v>4</v>
      </c>
    </row>
    <row r="4">
      <c r="A4" s="19" t="str">
        <f>Aktiviteter!A4</f>
        <v>Trivselsmåling</v>
      </c>
      <c r="B4" s="6">
        <f>IF(Aktiviteter!B4="","",IFERROR(CEILING(Aktiviteter!B4*B$31,5),"-"))</f>
        <v>0</v>
      </c>
      <c r="C4" s="6">
        <f>IF(Aktiviteter!C4="","",IFERROR(CEILING(Aktiviteter!C4*C$31,5),"-"))</f>
        <v>25</v>
      </c>
      <c r="D4" s="6">
        <f>IF(Aktiviteter!D4="","",IFERROR(CEILING(Aktiviteter!D4*D$31,5),"-"))</f>
        <v>0</v>
      </c>
      <c r="E4" s="6">
        <f>IF(Aktiviteter!E4="","",IFERROR(CEILING(Aktiviteter!E4*E$31,5),"-"))</f>
        <v>20</v>
      </c>
      <c r="F4" s="6" t="str">
        <f>IF(Aktiviteter!F4="","",IFERROR(CEILING(Aktiviteter!F4*F$31,5),"-"))</f>
        <v>-</v>
      </c>
      <c r="G4" s="6" t="str">
        <f>IF(Aktiviteter!G4="","",IFERROR(CEILING(Aktiviteter!G4*G$31,5),"-"))</f>
        <v>-</v>
      </c>
      <c r="H4" s="6">
        <f>IF(Aktiviteter!H4="","",IFERROR(FLOOR(Aktiviteter!H4*H$31,5),"-"))</f>
        <v>20</v>
      </c>
      <c r="I4" s="6">
        <f>IF(Aktiviteter!I4="","",IFERROR(CEILING(Aktiviteter!I4*I$31,5),"-"))</f>
        <v>20</v>
      </c>
      <c r="J4" s="6">
        <f>Aktiviteter!J4</f>
        <v>1</v>
      </c>
      <c r="K4" s="6">
        <f>Aktiviteter!K4</f>
        <v>3</v>
      </c>
    </row>
    <row r="5">
      <c r="A5" s="13" t="str">
        <f>Aktiviteter!A5</f>
        <v>Refleksion fase 1</v>
      </c>
      <c r="B5" s="10" t="str">
        <f>IF(Aktiviteter!B5="","",IFERROR(CEILING(Aktiviteter!B5*B$31,5),"-"))</f>
        <v>-</v>
      </c>
      <c r="C5" s="10" t="str">
        <f>IF(Aktiviteter!C5="","",IFERROR(CEILING(Aktiviteter!C5*C$31,5),"-"))</f>
        <v>-</v>
      </c>
      <c r="D5" s="10">
        <f>IF(Aktiviteter!D5="","",IFERROR(CEILING(Aktiviteter!D5*D$31,5),"-"))</f>
        <v>5</v>
      </c>
      <c r="E5" s="10">
        <f>IF(Aktiviteter!E5="","",IFERROR(CEILING(Aktiviteter!E5*E$31,5),"-"))</f>
        <v>30</v>
      </c>
      <c r="F5" s="10" t="str">
        <f>IF(Aktiviteter!F5="","",IFERROR(CEILING(Aktiviteter!F5*F$31,5),"-"))</f>
        <v>-</v>
      </c>
      <c r="G5" s="10" t="str">
        <f>IF(Aktiviteter!G5="","",IFERROR(CEILING(Aktiviteter!G5*G$31,5),"-"))</f>
        <v>-</v>
      </c>
      <c r="H5" s="10">
        <f>IF(Aktiviteter!H5="","",IFERROR(FLOOR(Aktiviteter!H5*H$31,5),"-"))</f>
        <v>0</v>
      </c>
      <c r="I5" s="10">
        <f>IF(Aktiviteter!I5="","",IFERROR(CEILING(Aktiviteter!I5*I$31,5),"-"))</f>
        <v>10</v>
      </c>
      <c r="J5" s="10">
        <f>Aktiviteter!J5</f>
        <v>1</v>
      </c>
      <c r="K5" s="10" t="str">
        <f>Aktiviteter!K5</f>
        <v>alle</v>
      </c>
    </row>
    <row r="6">
      <c r="A6" s="19" t="str">
        <f>Aktiviteter!A6</f>
        <v>Årshjul for gruppens aktiviteter</v>
      </c>
      <c r="B6" s="6" t="str">
        <f>IF(Aktiviteter!B6="","",IFERROR(CEILING(Aktiviteter!B6*B$31,5),"-"))</f>
        <v>-</v>
      </c>
      <c r="C6" s="6" t="str">
        <f>IF(Aktiviteter!C6="","",IFERROR(CEILING(Aktiviteter!C6*C$31,5),"-"))</f>
        <v>-</v>
      </c>
      <c r="D6" s="6">
        <f>IF(Aktiviteter!D6="","",IFERROR(CEILING(Aktiviteter!D6*D$31,5),"-"))</f>
        <v>0</v>
      </c>
      <c r="E6" s="6">
        <f>IF(Aktiviteter!E6="","",IFERROR(CEILING(Aktiviteter!E6*E$31,5),"-"))</f>
        <v>40</v>
      </c>
      <c r="F6" s="6">
        <f>IF(Aktiviteter!F6="","",IFERROR(CEILING(Aktiviteter!F6*F$31,5),"-"))</f>
        <v>10</v>
      </c>
      <c r="G6" s="6">
        <f>IF(Aktiviteter!G6="","",IFERROR(CEILING(Aktiviteter!G6*G$31,5),"-"))</f>
        <v>30</v>
      </c>
      <c r="H6" s="6">
        <f>IF(Aktiviteter!H6="","",IFERROR(FLOOR(Aktiviteter!H6*H$31,5),"-"))</f>
        <v>0</v>
      </c>
      <c r="I6" s="6">
        <f>IF(Aktiviteter!I6="","",IFERROR(CEILING(Aktiviteter!I6*I$31,5),"-"))</f>
        <v>10</v>
      </c>
      <c r="J6" s="6">
        <f>Aktiviteter!J6</f>
        <v>2</v>
      </c>
      <c r="K6" s="6">
        <f>Aktiviteter!K6</f>
        <v>4</v>
      </c>
    </row>
    <row r="7">
      <c r="A7" s="13" t="str">
        <f>Aktiviteter!A7</f>
        <v>God kontakt til forældregruppen</v>
      </c>
      <c r="B7" s="10" t="str">
        <f>IF(Aktiviteter!B7="","",IFERROR(CEILING(Aktiviteter!B7*B$31,5),"-"))</f>
        <v>-</v>
      </c>
      <c r="C7" s="10" t="str">
        <f>IF(Aktiviteter!C7="","",IFERROR(CEILING(Aktiviteter!C7*C$31,5),"-"))</f>
        <v>-</v>
      </c>
      <c r="D7" s="10" t="str">
        <f>IF(Aktiviteter!D7="","",IFERROR(CEILING(Aktiviteter!D7*D$31,5),"-"))</f>
        <v>-</v>
      </c>
      <c r="E7" s="10" t="str">
        <f>IF(Aktiviteter!E7="","",IFERROR(CEILING(Aktiviteter!E7*E$31,5),"-"))</f>
        <v>-</v>
      </c>
      <c r="F7" s="10">
        <f>IF(Aktiviteter!F7="","",IFERROR(CEILING(Aktiviteter!F7*F$31,5),"-"))</f>
        <v>15</v>
      </c>
      <c r="G7" s="10">
        <f>IF(Aktiviteter!G7="","",IFERROR(CEILING(Aktiviteter!G7*G$31,5),"-"))</f>
        <v>60</v>
      </c>
      <c r="H7" s="10">
        <f>IF(Aktiviteter!H7="","",IFERROR(FLOOR(Aktiviteter!H7*H$31,5),"-"))</f>
        <v>5</v>
      </c>
      <c r="I7" s="10">
        <f>IF(Aktiviteter!I7="","",IFERROR(CEILING(Aktiviteter!I7*I$31,5),"-"))</f>
        <v>20</v>
      </c>
      <c r="J7" s="10">
        <f>Aktiviteter!J7</f>
        <v>2</v>
      </c>
      <c r="K7" s="10">
        <f>Aktiviteter!K7</f>
        <v>6</v>
      </c>
    </row>
    <row r="8">
      <c r="A8" s="19" t="str">
        <f>Aktiviteter!A8</f>
        <v>Ledersamtaler</v>
      </c>
      <c r="B8" s="6">
        <f>IF(Aktiviteter!B8="","",IFERROR(CEILING(Aktiviteter!B8*B$31,5),"-"))</f>
        <v>5</v>
      </c>
      <c r="C8" s="6">
        <f>IF(Aktiviteter!C8="","",IFERROR(CEILING(Aktiviteter!C8*C$31,5),"-"))</f>
        <v>25</v>
      </c>
      <c r="D8" s="6">
        <f>IF(Aktiviteter!D8="","",IFERROR(CEILING(Aktiviteter!D8*D$31,5),"-"))</f>
        <v>0</v>
      </c>
      <c r="E8" s="6">
        <f>IF(Aktiviteter!E8="","",IFERROR(CEILING(Aktiviteter!E8*E$31,5),"-"))</f>
        <v>25</v>
      </c>
      <c r="F8" s="6" t="str">
        <f>IF(Aktiviteter!F8="","",IFERROR(CEILING(Aktiviteter!F8*F$31,5),"-"))</f>
        <v>-</v>
      </c>
      <c r="G8" s="6" t="str">
        <f>IF(Aktiviteter!G8="","",IFERROR(CEILING(Aktiviteter!G8*G$31,5),"-"))</f>
        <v>-</v>
      </c>
      <c r="H8" s="6">
        <f>IF(Aktiviteter!H8="","",IFERROR(FLOOR(Aktiviteter!H8*H$31,5),"-"))</f>
        <v>0</v>
      </c>
      <c r="I8" s="6">
        <f>IF(Aktiviteter!I8="","",IFERROR(CEILING(Aktiviteter!I8*I$31,5),"-"))</f>
        <v>15</v>
      </c>
      <c r="J8" s="6">
        <f>Aktiviteter!J8</f>
        <v>2</v>
      </c>
      <c r="K8" s="6">
        <f>Aktiviteter!K8</f>
        <v>2</v>
      </c>
    </row>
    <row r="9">
      <c r="A9" s="13" t="str">
        <f>Aktiviteter!A9</f>
        <v>Ledersammenhold</v>
      </c>
      <c r="B9" s="10">
        <f>IF(Aktiviteter!B9="","",IFERROR(CEILING(Aktiviteter!B9*B$31,5),"-"))</f>
        <v>0</v>
      </c>
      <c r="C9" s="10">
        <f>IF(Aktiviteter!C9="","",IFERROR(CEILING(Aktiviteter!C9*C$31,5),"-"))</f>
        <v>15</v>
      </c>
      <c r="D9" s="10" t="str">
        <f>IF(Aktiviteter!D9="","",IFERROR(CEILING(Aktiviteter!D9*D$31,5),"-"))</f>
        <v>-</v>
      </c>
      <c r="E9" s="10" t="str">
        <f>IF(Aktiviteter!E9="","",IFERROR(CEILING(Aktiviteter!E9*E$31,5),"-"))</f>
        <v>-</v>
      </c>
      <c r="F9" s="10">
        <f>IF(Aktiviteter!F9="","",IFERROR(CEILING(Aktiviteter!F9*F$31,5),"-"))</f>
        <v>0</v>
      </c>
      <c r="G9" s="10">
        <f>IF(Aktiviteter!G9="","",IFERROR(CEILING(Aktiviteter!G9*G$31,5),"-"))</f>
        <v>25</v>
      </c>
      <c r="H9" s="10">
        <f>IF(Aktiviteter!H9="","",IFERROR(FLOOR(Aktiviteter!H9*H$31,5),"-"))</f>
        <v>5</v>
      </c>
      <c r="I9" s="10">
        <f>IF(Aktiviteter!I9="","",IFERROR(CEILING(Aktiviteter!I9*I$31,5),"-"))</f>
        <v>25</v>
      </c>
      <c r="J9" s="10">
        <f>Aktiviteter!J9</f>
        <v>2</v>
      </c>
      <c r="K9" s="10">
        <f>Aktiviteter!K9</f>
        <v>5</v>
      </c>
    </row>
    <row r="10">
      <c r="A10" s="19" t="str">
        <f>Aktiviteter!A10</f>
        <v>Opdaterede oplysninger på medlemmer</v>
      </c>
      <c r="B10" s="6" t="str">
        <f>IF(Aktiviteter!B10="","",IFERROR(CEILING(Aktiviteter!B10*B$31,5),"-"))</f>
        <v>-</v>
      </c>
      <c r="C10" s="6" t="str">
        <f>IF(Aktiviteter!C10="","",IFERROR(CEILING(Aktiviteter!C10*C$31,5),"-"))</f>
        <v>-</v>
      </c>
      <c r="D10" s="6" t="str">
        <f>IF(Aktiviteter!D10="","",IFERROR(CEILING(Aktiviteter!D10*D$31,5),"-"))</f>
        <v>-</v>
      </c>
      <c r="E10" s="6" t="str">
        <f>IF(Aktiviteter!E10="","",IFERROR(CEILING(Aktiviteter!E10*E$31,5),"-"))</f>
        <v>-</v>
      </c>
      <c r="F10" s="6">
        <f>IF(Aktiviteter!F10="","",IFERROR(CEILING(Aktiviteter!F10*F$31,5),"-"))</f>
        <v>0</v>
      </c>
      <c r="G10" s="6">
        <f>IF(Aktiviteter!G10="","",IFERROR(CEILING(Aktiviteter!G10*G$31,5),"-"))</f>
        <v>10</v>
      </c>
      <c r="H10" s="6">
        <f>IF(Aktiviteter!H10="","",IFERROR(FLOOR(Aktiviteter!H10*H$31,5),"-"))</f>
        <v>0</v>
      </c>
      <c r="I10" s="6">
        <f>IF(Aktiviteter!I10="","",IFERROR(CEILING(Aktiviteter!I10*I$31,5),"-"))</f>
        <v>5</v>
      </c>
      <c r="J10" s="6">
        <f>Aktiviteter!J10</f>
        <v>1</v>
      </c>
      <c r="K10" s="6">
        <f>Aktiviteter!K10</f>
        <v>1</v>
      </c>
    </row>
    <row r="11">
      <c r="A11" s="13" t="str">
        <f>Aktiviteter!A11</f>
        <v>Refleksion fase 2</v>
      </c>
      <c r="B11" s="10" t="str">
        <f>IF(Aktiviteter!B11="","",IFERROR(CEILING(Aktiviteter!B11*B$31,5),"-"))</f>
        <v>-</v>
      </c>
      <c r="C11" s="10" t="str">
        <f>IF(Aktiviteter!C11="","",IFERROR(CEILING(Aktiviteter!C11*C$31,5),"-"))</f>
        <v>-</v>
      </c>
      <c r="D11" s="10">
        <f>IF(Aktiviteter!D11="","",IFERROR(CEILING(Aktiviteter!D11*D$31,5),"-"))</f>
        <v>5</v>
      </c>
      <c r="E11" s="10">
        <f>IF(Aktiviteter!E11="","",IFERROR(CEILING(Aktiviteter!E11*E$31,5),"-"))</f>
        <v>30</v>
      </c>
      <c r="F11" s="10" t="str">
        <f>IF(Aktiviteter!F11="","",IFERROR(CEILING(Aktiviteter!F11*F$31,5),"-"))</f>
        <v>-</v>
      </c>
      <c r="G11" s="10" t="str">
        <f>IF(Aktiviteter!G11="","",IFERROR(CEILING(Aktiviteter!G11*G$31,5),"-"))</f>
        <v>-</v>
      </c>
      <c r="H11" s="10" t="str">
        <f>IF(Aktiviteter!H11="","",IFERROR(FLOOR(Aktiviteter!H11*H$31,5),"-"))</f>
        <v/>
      </c>
      <c r="I11" s="10" t="str">
        <f>IF(Aktiviteter!I11="","",IFERROR(CEILING(Aktiviteter!I11*I$31,5),"-"))</f>
        <v/>
      </c>
      <c r="J11" s="10">
        <f>Aktiviteter!J11</f>
        <v>2</v>
      </c>
      <c r="K11" s="10" t="str">
        <f>Aktiviteter!K11</f>
        <v/>
      </c>
    </row>
    <row r="12">
      <c r="A12" s="19" t="str">
        <f>Aktiviteter!A12</f>
        <v>Ledermøder</v>
      </c>
      <c r="B12" s="6">
        <f>IF(Aktiviteter!B12="","",IFERROR(CEILING(Aktiviteter!B12*B$31,5),"-"))</f>
        <v>0</v>
      </c>
      <c r="C12" s="6">
        <f>IF(Aktiviteter!C12="","",IFERROR(CEILING(Aktiviteter!C12*C$31,5),"-"))</f>
        <v>15</v>
      </c>
      <c r="D12" s="6">
        <f>IF(Aktiviteter!D12="","",IFERROR(CEILING(Aktiviteter!D12*D$31,5),"-"))</f>
        <v>0</v>
      </c>
      <c r="E12" s="6">
        <f>IF(Aktiviteter!E12="","",IFERROR(CEILING(Aktiviteter!E12*E$31,5),"-"))</f>
        <v>30</v>
      </c>
      <c r="F12" s="6" t="str">
        <f>IF(Aktiviteter!F12="","",IFERROR(CEILING(Aktiviteter!F12*F$31,5),"-"))</f>
        <v>-</v>
      </c>
      <c r="G12" s="6" t="str">
        <f>IF(Aktiviteter!G12="","",IFERROR(CEILING(Aktiviteter!G12*G$31,5),"-"))</f>
        <v>-</v>
      </c>
      <c r="H12" s="6">
        <f>IF(Aktiviteter!H12="","",IFERROR(FLOOR(Aktiviteter!H12*H$31,5),"-"))</f>
        <v>0</v>
      </c>
      <c r="I12" s="6">
        <f>IF(Aktiviteter!I12="","",IFERROR(CEILING(Aktiviteter!I12*I$31,5),"-"))</f>
        <v>10</v>
      </c>
      <c r="J12" s="6">
        <f>Aktiviteter!J12</f>
        <v>3</v>
      </c>
      <c r="K12" s="6">
        <f>Aktiviteter!K12</f>
        <v>6</v>
      </c>
    </row>
    <row r="13">
      <c r="A13" s="13" t="str">
        <f>Aktiviteter!A13</f>
        <v>Medlemsanalysen</v>
      </c>
      <c r="B13" s="10">
        <f>IF(Aktiviteter!B13="","",IFERROR(CEILING(Aktiviteter!B13*B$31,5),"-"))</f>
        <v>0</v>
      </c>
      <c r="C13" s="10">
        <f>IF(Aktiviteter!C13="","",IFERROR(CEILING(Aktiviteter!C13*C$31,5),"-"))</f>
        <v>25</v>
      </c>
      <c r="D13" s="10" t="str">
        <f>IF(Aktiviteter!D13="","",IFERROR(CEILING(Aktiviteter!D13*D$31,5),"-"))</f>
        <v>-</v>
      </c>
      <c r="E13" s="10" t="str">
        <f>IF(Aktiviteter!E13="","",IFERROR(CEILING(Aktiviteter!E13*E$31,5),"-"))</f>
        <v>-</v>
      </c>
      <c r="F13" s="10">
        <f>IF(Aktiviteter!F13="","",IFERROR(CEILING(Aktiviteter!F13*F$31,5),"-"))</f>
        <v>0</v>
      </c>
      <c r="G13" s="10">
        <f>IF(Aktiviteter!G13="","",IFERROR(CEILING(Aktiviteter!G13*G$31,5),"-"))</f>
        <v>15</v>
      </c>
      <c r="H13" s="10">
        <f>IF(Aktiviteter!H13="","",IFERROR(FLOOR(Aktiviteter!H13*H$31,5),"-"))</f>
        <v>0</v>
      </c>
      <c r="I13" s="10">
        <f>IF(Aktiviteter!I13="","",IFERROR(CEILING(Aktiviteter!I13*I$31,5),"-"))</f>
        <v>5</v>
      </c>
      <c r="J13" s="10">
        <f>Aktiviteter!J13</f>
        <v>3</v>
      </c>
      <c r="K13" s="10">
        <f>Aktiviteter!K13</f>
        <v>3</v>
      </c>
    </row>
    <row r="14">
      <c r="A14" s="19" t="str">
        <f>Aktiviteter!A14</f>
        <v>Samarbejde med den lokale SFO</v>
      </c>
      <c r="B14" s="6" t="str">
        <f>IF(Aktiviteter!B14="","",IFERROR(CEILING(Aktiviteter!B14*B$31,5),"-"))</f>
        <v>-</v>
      </c>
      <c r="C14" s="6" t="str">
        <f>IF(Aktiviteter!C14="","",IFERROR(CEILING(Aktiviteter!C14*C$31,5),"-"))</f>
        <v>-</v>
      </c>
      <c r="D14" s="6" t="str">
        <f>IF(Aktiviteter!D14="","",IFERROR(CEILING(Aktiviteter!D14*D$31,5),"-"))</f>
        <v>-</v>
      </c>
      <c r="E14" s="6" t="str">
        <f>IF(Aktiviteter!E14="","",IFERROR(CEILING(Aktiviteter!E14*E$31,5),"-"))</f>
        <v>-</v>
      </c>
      <c r="F14" s="6">
        <f>IF(Aktiviteter!F14="","",IFERROR(CEILING(Aktiviteter!F14*F$31,5),"-"))</f>
        <v>0</v>
      </c>
      <c r="G14" s="6">
        <f>IF(Aktiviteter!G14="","",IFERROR(CEILING(Aktiviteter!G14*G$31,5),"-"))</f>
        <v>25</v>
      </c>
      <c r="H14" s="6">
        <f>IF(Aktiviteter!H14="","",IFERROR(FLOOR(Aktiviteter!H14*H$31,5),"-"))</f>
        <v>0</v>
      </c>
      <c r="I14" s="6">
        <f>IF(Aktiviteter!I14="","",IFERROR(CEILING(Aktiviteter!I14*I$31,5),"-"))</f>
        <v>5</v>
      </c>
      <c r="J14" s="6">
        <f>Aktiviteter!J14</f>
        <v>3</v>
      </c>
      <c r="K14" s="6">
        <f>Aktiviteter!K14</f>
        <v>2</v>
      </c>
    </row>
    <row r="15">
      <c r="A15" s="13" t="str">
        <f>Aktiviteter!A15</f>
        <v>Rød tråd</v>
      </c>
      <c r="B15" s="10">
        <f>IF(Aktiviteter!B15="","",IFERROR(CEILING(Aktiviteter!B15*B$31,5),"-"))</f>
        <v>0</v>
      </c>
      <c r="C15" s="10">
        <f>IF(Aktiviteter!C15="","",IFERROR(CEILING(Aktiviteter!C15*C$31,5),"-"))</f>
        <v>25</v>
      </c>
      <c r="D15" s="10" t="str">
        <f>IF(Aktiviteter!D15="","",IFERROR(CEILING(Aktiviteter!D15*D$31,5),"-"))</f>
        <v>-</v>
      </c>
      <c r="E15" s="10" t="str">
        <f>IF(Aktiviteter!E15="","",IFERROR(CEILING(Aktiviteter!E15*E$31,5),"-"))</f>
        <v>-</v>
      </c>
      <c r="F15" s="10">
        <f>IF(Aktiviteter!F15="","",IFERROR(CEILING(Aktiviteter!F15*F$31,5),"-"))</f>
        <v>0</v>
      </c>
      <c r="G15" s="10">
        <f>IF(Aktiviteter!G15="","",IFERROR(CEILING(Aktiviteter!G15*G$31,5),"-"))</f>
        <v>10</v>
      </c>
      <c r="H15" s="10">
        <f>IF(Aktiviteter!H15="","",IFERROR(FLOOR(Aktiviteter!H15*H$31,5),"-"))</f>
        <v>0</v>
      </c>
      <c r="I15" s="10">
        <f>IF(Aktiviteter!I15="","",IFERROR(CEILING(Aktiviteter!I15*I$31,5),"-"))</f>
        <v>10</v>
      </c>
      <c r="J15" s="10">
        <f>Aktiviteter!J15</f>
        <v>3</v>
      </c>
      <c r="K15" s="10">
        <f>Aktiviteter!K15</f>
        <v>3</v>
      </c>
    </row>
    <row r="16">
      <c r="A16" s="19" t="str">
        <f>Aktiviteter!A16</f>
        <v>Almindelige pengegivende aktiviteter</v>
      </c>
      <c r="B16" s="6" t="str">
        <f>IF(Aktiviteter!B16="","",IFERROR(CEILING(Aktiviteter!B16*B$31,5),"-"))</f>
        <v>-</v>
      </c>
      <c r="C16" s="6" t="str">
        <f>IF(Aktiviteter!C16="","",IFERROR(CEILING(Aktiviteter!C16*C$31,5),"-"))</f>
        <v>-</v>
      </c>
      <c r="D16" s="6">
        <f>IF(Aktiviteter!D16="","",IFERROR(CEILING(Aktiviteter!D16*D$31,5),"-"))</f>
        <v>0</v>
      </c>
      <c r="E16" s="6">
        <f>IF(Aktiviteter!E16="","",IFERROR(CEILING(Aktiviteter!E16*E$31,5),"-"))</f>
        <v>20</v>
      </c>
      <c r="F16" s="6">
        <f>IF(Aktiviteter!F16="","",IFERROR(CEILING(Aktiviteter!F16*F$31,5),"-"))</f>
        <v>0</v>
      </c>
      <c r="G16" s="6">
        <f>IF(Aktiviteter!G16="","",IFERROR(CEILING(Aktiviteter!G16*G$31,5),"-"))</f>
        <v>20</v>
      </c>
      <c r="H16" s="6">
        <f>IF(Aktiviteter!H16="","",IFERROR(FLOOR(Aktiviteter!H16*H$31,5),"-"))</f>
        <v>0</v>
      </c>
      <c r="I16" s="6">
        <f>IF(Aktiviteter!I16="","",IFERROR(CEILING(Aktiviteter!I16*I$31,5),"-"))</f>
        <v>5</v>
      </c>
      <c r="J16" s="6">
        <f>Aktiviteter!J16</f>
        <v>3</v>
      </c>
      <c r="K16" s="6">
        <f>Aktiviteter!K16</f>
        <v>4</v>
      </c>
    </row>
    <row r="17">
      <c r="A17" s="13" t="str">
        <f>Aktiviteter!A17</f>
        <v>Refleksion fase 3</v>
      </c>
      <c r="B17" s="10" t="str">
        <f>IF(Aktiviteter!B17="","",IFERROR(CEILING(Aktiviteter!B17*B$31,5),"-"))</f>
        <v>-</v>
      </c>
      <c r="C17" s="10" t="str">
        <f>IF(Aktiviteter!C17="","",IFERROR(CEILING(Aktiviteter!C17*C$31,5),"-"))</f>
        <v>-</v>
      </c>
      <c r="D17" s="10">
        <f>IF(Aktiviteter!D17="","",IFERROR(CEILING(Aktiviteter!D17*D$31,5),"-"))</f>
        <v>5</v>
      </c>
      <c r="E17" s="10">
        <f>IF(Aktiviteter!E17="","",IFERROR(CEILING(Aktiviteter!E17*E$31,5),"-"))</f>
        <v>30</v>
      </c>
      <c r="F17" s="10" t="str">
        <f>IF(Aktiviteter!F17="","",IFERROR(CEILING(Aktiviteter!F17*F$31,5),"-"))</f>
        <v>-</v>
      </c>
      <c r="G17" s="10" t="str">
        <f>IF(Aktiviteter!G17="","",IFERROR(CEILING(Aktiviteter!G17*G$31,5),"-"))</f>
        <v>-</v>
      </c>
      <c r="H17" s="10" t="str">
        <f>IF(Aktiviteter!H17="","",IFERROR(FLOOR(Aktiviteter!H17*H$31,5),"-"))</f>
        <v/>
      </c>
      <c r="I17" s="10" t="str">
        <f>IF(Aktiviteter!I17="","",IFERROR(CEILING(Aktiviteter!I17*I$31,5),"-"))</f>
        <v/>
      </c>
      <c r="J17" s="10">
        <f>Aktiviteter!J17</f>
        <v>3</v>
      </c>
      <c r="K17" s="10" t="str">
        <f>Aktiviteter!K17</f>
        <v/>
      </c>
    </row>
    <row r="18">
      <c r="A18" s="19" t="str">
        <f>Aktiviteter!A18</f>
        <v>Rekruttering af nye ledere</v>
      </c>
      <c r="B18" s="6" t="str">
        <f>IF(Aktiviteter!B18="","",IFERROR(CEILING(Aktiviteter!B18*B$31,5),"-"))</f>
        <v>-</v>
      </c>
      <c r="C18" s="6" t="str">
        <f>IF(Aktiviteter!C18="","",IFERROR(CEILING(Aktiviteter!C18*C$31,5),"-"))</f>
        <v>-</v>
      </c>
      <c r="D18" s="6">
        <f>IF(Aktiviteter!D18="","",IFERROR(CEILING(Aktiviteter!D18*D$31,5),"-"))</f>
        <v>0</v>
      </c>
      <c r="E18" s="6">
        <f>IF(Aktiviteter!E18="","",IFERROR(CEILING(Aktiviteter!E18*E$31,5),"-"))</f>
        <v>25</v>
      </c>
      <c r="F18" s="6">
        <f>IF(Aktiviteter!F18="","",IFERROR(CEILING(Aktiviteter!F18*F$31,5),"-"))</f>
        <v>10</v>
      </c>
      <c r="G18" s="6">
        <f>IF(Aktiviteter!G18="","",IFERROR(CEILING(Aktiviteter!G18*G$31,5),"-"))</f>
        <v>30</v>
      </c>
      <c r="H18" s="6">
        <f>IF(Aktiviteter!H18="","",IFERROR(FLOOR(Aktiviteter!H18*H$31,5),"-"))</f>
        <v>0</v>
      </c>
      <c r="I18" s="6">
        <f>IF(Aktiviteter!I18="","",IFERROR(CEILING(Aktiviteter!I18*I$31,5),"-"))</f>
        <v>10</v>
      </c>
      <c r="J18" s="6">
        <f>Aktiviteter!J18</f>
        <v>3</v>
      </c>
      <c r="K18" s="6">
        <f>Aktiviteter!K18</f>
        <v>2</v>
      </c>
    </row>
    <row r="19">
      <c r="A19" s="13" t="str">
        <f>Aktiviteter!A19</f>
        <v>Engagement i lokalsamfundet (lokalt kraftcenter)</v>
      </c>
      <c r="B19" s="10">
        <f>IF(Aktiviteter!B19="","",IFERROR(CEILING(Aktiviteter!B19*B$31,5),"-"))</f>
        <v>0</v>
      </c>
      <c r="C19" s="10">
        <f>IF(Aktiviteter!C19="","",IFERROR(CEILING(Aktiviteter!C19*C$31,5),"-"))</f>
        <v>30</v>
      </c>
      <c r="D19" s="10" t="str">
        <f>IF(Aktiviteter!D19="","",IFERROR(CEILING(Aktiviteter!D19*D$31,5),"-"))</f>
        <v>-</v>
      </c>
      <c r="E19" s="10" t="str">
        <f>IF(Aktiviteter!E19="","",IFERROR(CEILING(Aktiviteter!E19*E$31,5),"-"))</f>
        <v>-</v>
      </c>
      <c r="F19" s="10">
        <f>IF(Aktiviteter!F19="","",IFERROR(CEILING(Aktiviteter!F19*F$31,5),"-"))</f>
        <v>0</v>
      </c>
      <c r="G19" s="10">
        <f>IF(Aktiviteter!G19="","",IFERROR(CEILING(Aktiviteter!G19*G$31,5),"-"))</f>
        <v>50</v>
      </c>
      <c r="H19" s="10">
        <f>IF(Aktiviteter!H19="","",IFERROR(FLOOR(Aktiviteter!H19*H$31,5),"-"))</f>
        <v>5</v>
      </c>
      <c r="I19" s="10">
        <f>IF(Aktiviteter!I19="","",IFERROR(CEILING(Aktiviteter!I19*I$31,5),"-"))</f>
        <v>10</v>
      </c>
      <c r="J19" s="10">
        <f>Aktiviteter!J19</f>
        <v>4</v>
      </c>
      <c r="K19" s="10">
        <f>Aktiviteter!K19</f>
        <v>4</v>
      </c>
    </row>
    <row r="20">
      <c r="A20" s="19" t="str">
        <f>Aktiviteter!A20</f>
        <v>Opstarte familiespejderenhed</v>
      </c>
      <c r="B20" s="6">
        <f>IF(Aktiviteter!B20="","",IFERROR(CEILING(Aktiviteter!B20*B$31,5),"-"))</f>
        <v>10</v>
      </c>
      <c r="C20" s="6">
        <f>IF(Aktiviteter!C20="","",IFERROR(CEILING(Aktiviteter!C20*C$31,5),"-"))</f>
        <v>30</v>
      </c>
      <c r="D20" s="6" t="str">
        <f>IF(Aktiviteter!D20="","",IFERROR(CEILING(Aktiviteter!D20*D$31,5),"-"))</f>
        <v>-</v>
      </c>
      <c r="E20" s="6" t="str">
        <f>IF(Aktiviteter!E20="","",IFERROR(CEILING(Aktiviteter!E20*E$31,5),"-"))</f>
        <v>-</v>
      </c>
      <c r="F20" s="6">
        <f>IF(Aktiviteter!F20="","",IFERROR(CEILING(Aktiviteter!F20*F$31,5),"-"))</f>
        <v>10</v>
      </c>
      <c r="G20" s="6">
        <f>IF(Aktiviteter!G20="","",IFERROR(CEILING(Aktiviteter!G20*G$31,5),"-"))</f>
        <v>45</v>
      </c>
      <c r="H20" s="6">
        <f>IF(Aktiviteter!H20="","",IFERROR(FLOOR(Aktiviteter!H20*H$31,5),"-"))</f>
        <v>0</v>
      </c>
      <c r="I20" s="6">
        <f>IF(Aktiviteter!I20="","",IFERROR(CEILING(Aktiviteter!I20*I$31,5),"-"))</f>
        <v>15</v>
      </c>
      <c r="J20" s="6">
        <f>Aktiviteter!J20</f>
        <v>4</v>
      </c>
      <c r="K20" s="6">
        <f>Aktiviteter!K20</f>
        <v>3</v>
      </c>
    </row>
    <row r="21">
      <c r="A21" s="13" t="str">
        <f>Aktiviteter!A21</f>
        <v>Planlægge byens sommerfest sammen med idrætsforeningerne</v>
      </c>
      <c r="B21" s="10" t="str">
        <f>IF(Aktiviteter!B21="","",IFERROR(CEILING(Aktiviteter!B21*B$31,5),"-"))</f>
        <v>-</v>
      </c>
      <c r="C21" s="10" t="str">
        <f>IF(Aktiviteter!C21="","",IFERROR(CEILING(Aktiviteter!C21*C$31,5),"-"))</f>
        <v>-</v>
      </c>
      <c r="D21" s="10">
        <f>IF(Aktiviteter!D21="","",IFERROR(CEILING(Aktiviteter!D21*D$31,5),"-"))</f>
        <v>0</v>
      </c>
      <c r="E21" s="10">
        <f>IF(Aktiviteter!E21="","",IFERROR(CEILING(Aktiviteter!E21*E$31,5),"-"))</f>
        <v>20</v>
      </c>
      <c r="F21" s="10">
        <f>IF(Aktiviteter!F21="","",IFERROR(CEILING(Aktiviteter!F21*F$31,5),"-"))</f>
        <v>0</v>
      </c>
      <c r="G21" s="10">
        <f>IF(Aktiviteter!G21="","",IFERROR(CEILING(Aktiviteter!G21*G$31,5),"-"))</f>
        <v>25</v>
      </c>
      <c r="H21" s="10">
        <f>IF(Aktiviteter!H21="","",IFERROR(FLOOR(Aktiviteter!H21*H$31,5),"-"))</f>
        <v>0</v>
      </c>
      <c r="I21" s="10">
        <f>IF(Aktiviteter!I21="","",IFERROR(CEILING(Aktiviteter!I21*I$31,5),"-"))</f>
        <v>5</v>
      </c>
      <c r="J21" s="10">
        <f>Aktiviteter!J21</f>
        <v>4</v>
      </c>
      <c r="K21" s="10">
        <f>Aktiviteter!K21</f>
        <v>4</v>
      </c>
    </row>
    <row r="22">
      <c r="A22" s="19" t="str">
        <f>Aktiviteter!A22</f>
        <v>BUSK-aktivitet (afhængighed til forstyrrelse med præsten)</v>
      </c>
      <c r="B22" s="6" t="str">
        <f>IF(Aktiviteter!B22="","",IFERROR(CEILING(Aktiviteter!B22*B$31,5),"-"))</f>
        <v>-</v>
      </c>
      <c r="C22" s="6" t="str">
        <f>IF(Aktiviteter!C22="","",IFERROR(CEILING(Aktiviteter!C22*C$31,5),"-"))</f>
        <v>-</v>
      </c>
      <c r="D22" s="6" t="str">
        <f>IF(Aktiviteter!D22="","",IFERROR(CEILING(Aktiviteter!D22*D$31,5),"-"))</f>
        <v>-</v>
      </c>
      <c r="E22" s="6" t="str">
        <f>IF(Aktiviteter!E22="","",IFERROR(CEILING(Aktiviteter!E22*E$31,5),"-"))</f>
        <v>-</v>
      </c>
      <c r="F22" s="6">
        <f>IF(Aktiviteter!F22="","",IFERROR(CEILING(Aktiviteter!F22*F$31,5),"-"))</f>
        <v>0</v>
      </c>
      <c r="G22" s="6">
        <f>IF(Aktiviteter!G22="","",IFERROR(CEILING(Aktiviteter!G22*G$31,5),"-"))</f>
        <v>25</v>
      </c>
      <c r="H22" s="6">
        <f>IF(Aktiviteter!H22="","",IFERROR(FLOOR(Aktiviteter!H22*H$31,5),"-"))</f>
        <v>0</v>
      </c>
      <c r="I22" s="6">
        <f>IF(Aktiviteter!I22="","",IFERROR(CEILING(Aktiviteter!I22*I$31,5),"-"))</f>
        <v>5</v>
      </c>
      <c r="J22" s="6">
        <f>Aktiviteter!J22</f>
        <v>4</v>
      </c>
      <c r="K22" s="6">
        <f>Aktiviteter!K22</f>
        <v>4</v>
      </c>
    </row>
    <row r="23">
      <c r="A23" s="13" t="str">
        <f>Aktiviteter!A23</f>
        <v>Refleksion fase 4</v>
      </c>
      <c r="B23" s="10" t="str">
        <f>IF(Aktiviteter!B23="","",IFERROR(CEILING(Aktiviteter!B23*B$31,5),"-"))</f>
        <v>-</v>
      </c>
      <c r="C23" s="10" t="str">
        <f>IF(Aktiviteter!C23="","",IFERROR(CEILING(Aktiviteter!C23*C$31,5),"-"))</f>
        <v>-</v>
      </c>
      <c r="D23" s="10">
        <f>IF(Aktiviteter!D23="","",IFERROR(CEILING(Aktiviteter!D23*D$31,5),"-"))</f>
        <v>5</v>
      </c>
      <c r="E23" s="10">
        <f>IF(Aktiviteter!E23="","",IFERROR(CEILING(Aktiviteter!E23*E$31,5),"-"))</f>
        <v>30</v>
      </c>
      <c r="F23" s="10" t="str">
        <f>IF(Aktiviteter!F23="","",IFERROR(CEILING(Aktiviteter!F23*F$31,5),"-"))</f>
        <v>-</v>
      </c>
      <c r="G23" s="10" t="str">
        <f>IF(Aktiviteter!G23="","",IFERROR(CEILING(Aktiviteter!G23*G$31,5),"-"))</f>
        <v>-</v>
      </c>
      <c r="H23" s="10" t="str">
        <f>IF(Aktiviteter!H23="","",IFERROR(FLOOR(Aktiviteter!H23*H$31,5),"-"))</f>
        <v/>
      </c>
      <c r="I23" s="10" t="str">
        <f>IF(Aktiviteter!I23="","",IFERROR(CEILING(Aktiviteter!I23*I$31,5),"-"))</f>
        <v/>
      </c>
      <c r="J23" s="10">
        <f>Aktiviteter!J23</f>
        <v>4</v>
      </c>
      <c r="K23" s="10" t="str">
        <f>Aktiviteter!K23</f>
        <v/>
      </c>
    </row>
    <row r="24">
      <c r="A24" s="19" t="str">
        <f>Aktiviteter!A24</f>
        <v>God vidensdeling</v>
      </c>
      <c r="B24" s="6">
        <f>IF(Aktiviteter!B24="","",IFERROR(CEILING(Aktiviteter!B24*B$31,5),"-"))</f>
        <v>0</v>
      </c>
      <c r="C24" s="6">
        <f>IF(Aktiviteter!C24="","",IFERROR(CEILING(Aktiviteter!C24*C$31,5),"-"))</f>
        <v>25</v>
      </c>
      <c r="D24" s="6">
        <f>IF(Aktiviteter!D24="","",IFERROR(CEILING(Aktiviteter!D24*D$31,5),"-"))</f>
        <v>0</v>
      </c>
      <c r="E24" s="6">
        <f>IF(Aktiviteter!E24="","",IFERROR(CEILING(Aktiviteter!E24*E$31,5),"-"))</f>
        <v>30</v>
      </c>
      <c r="F24" s="6" t="str">
        <f>IF(Aktiviteter!F24="","",IFERROR(CEILING(Aktiviteter!F24*F$31,5),"-"))</f>
        <v>-</v>
      </c>
      <c r="G24" s="6" t="str">
        <f>IF(Aktiviteter!G24="","",IFERROR(CEILING(Aktiviteter!G24*G$31,5),"-"))</f>
        <v>-</v>
      </c>
      <c r="H24" s="6">
        <f>IF(Aktiviteter!H24="","",IFERROR(FLOOR(Aktiviteter!H24*H$31,5),"-"))</f>
        <v>5</v>
      </c>
      <c r="I24" s="6">
        <f>IF(Aktiviteter!I24="","",IFERROR(CEILING(Aktiviteter!I24*I$31,5),"-"))</f>
        <v>15</v>
      </c>
      <c r="J24" s="6">
        <f>Aktiviteter!J24</f>
        <v>5</v>
      </c>
      <c r="K24" s="6">
        <f>Aktiviteter!K24</f>
        <v>5</v>
      </c>
    </row>
    <row r="25">
      <c r="A25" s="13" t="str">
        <f>Aktiviteter!A25</f>
        <v>Kommunikationsstrategi/synlighed</v>
      </c>
      <c r="B25" s="10" t="str">
        <f>IF(Aktiviteter!B25="","",IFERROR(CEILING(Aktiviteter!B25*B$31,5),"-"))</f>
        <v>-</v>
      </c>
      <c r="C25" s="10" t="str">
        <f>IF(Aktiviteter!C25="","",IFERROR(CEILING(Aktiviteter!C25*C$31,5),"-"))</f>
        <v>-</v>
      </c>
      <c r="D25" s="10" t="str">
        <f>IF(Aktiviteter!D25="","",IFERROR(CEILING(Aktiviteter!D25*D$31,5),"-"))</f>
        <v>-</v>
      </c>
      <c r="E25" s="10" t="str">
        <f>IF(Aktiviteter!E25="","",IFERROR(CEILING(Aktiviteter!E25*E$31,5),"-"))</f>
        <v>-</v>
      </c>
      <c r="F25" s="10">
        <f>IF(Aktiviteter!F25="","",IFERROR(CEILING(Aktiviteter!F25*F$31,5),"-"))</f>
        <v>0</v>
      </c>
      <c r="G25" s="10">
        <f>IF(Aktiviteter!G25="","",IFERROR(CEILING(Aktiviteter!G25*G$31,5),"-"))</f>
        <v>25</v>
      </c>
      <c r="H25" s="10">
        <f>IF(Aktiviteter!H25="","",IFERROR(FLOOR(Aktiviteter!H25*H$31,5),"-"))</f>
        <v>0</v>
      </c>
      <c r="I25" s="10">
        <f>IF(Aktiviteter!I25="","",IFERROR(CEILING(Aktiviteter!I25*I$31,5),"-"))</f>
        <v>10</v>
      </c>
      <c r="J25" s="10">
        <f>Aktiviteter!J25</f>
        <v>5</v>
      </c>
      <c r="K25" s="10">
        <f>Aktiviteter!K25</f>
        <v>3</v>
      </c>
    </row>
    <row r="26">
      <c r="A26" s="19" t="str">
        <f>Aktiviteter!A26</f>
        <v>Sparring med nabogruppen</v>
      </c>
      <c r="B26" s="6">
        <f>IF(Aktiviteter!B26="","",IFERROR(CEILING(Aktiviteter!B26*B$31,5),"-"))</f>
        <v>0</v>
      </c>
      <c r="C26" s="6">
        <f>IF(Aktiviteter!C26="","",IFERROR(CEILING(Aktiviteter!C26*C$31,5),"-"))</f>
        <v>30</v>
      </c>
      <c r="D26" s="6">
        <f>IF(Aktiviteter!D26="","",IFERROR(CEILING(Aktiviteter!D26*D$31,5),"-"))</f>
        <v>0</v>
      </c>
      <c r="E26" s="6">
        <f>IF(Aktiviteter!E26="","",IFERROR(CEILING(Aktiviteter!E26*E$31,5),"-"))</f>
        <v>30</v>
      </c>
      <c r="F26" s="6" t="str">
        <f>IF(Aktiviteter!F26="","",IFERROR(CEILING(Aktiviteter!F26*F$31,5),"-"))</f>
        <v>-</v>
      </c>
      <c r="G26" s="6" t="str">
        <f>IF(Aktiviteter!G26="","",IFERROR(CEILING(Aktiviteter!G26*G$31,5),"-"))</f>
        <v>-</v>
      </c>
      <c r="H26" s="6">
        <f>IF(Aktiviteter!H26="","",IFERROR(FLOOR(Aktiviteter!H26*H$31,5),"-"))</f>
        <v>5</v>
      </c>
      <c r="I26" s="6">
        <f>IF(Aktiviteter!I26="","",IFERROR(CEILING(Aktiviteter!I26*I$31,5),"-"))</f>
        <v>20</v>
      </c>
      <c r="J26" s="6">
        <f>Aktiviteter!J26</f>
        <v>5</v>
      </c>
      <c r="K26" s="6">
        <f>Aktiviteter!K26</f>
        <v>2</v>
      </c>
    </row>
    <row r="27">
      <c r="A27" s="13" t="str">
        <f>Aktiviteter!A27</f>
        <v>Fundraising til ny bålhytte</v>
      </c>
      <c r="B27" s="10" t="str">
        <f>IF(Aktiviteter!B27="","",IFERROR(CEILING(Aktiviteter!B27*B$31,5),"-"))</f>
        <v>-</v>
      </c>
      <c r="C27" s="10" t="str">
        <f>IF(Aktiviteter!C27="","",IFERROR(CEILING(Aktiviteter!C27*C$31,5),"-"))</f>
        <v>-</v>
      </c>
      <c r="D27" s="10">
        <f>IF(Aktiviteter!D27="","",IFERROR(CEILING(Aktiviteter!D27*D$31,5),"-"))</f>
        <v>0</v>
      </c>
      <c r="E27" s="10">
        <f>IF(Aktiviteter!E27="","",IFERROR(CEILING(Aktiviteter!E27*E$31,5),"-"))</f>
        <v>10</v>
      </c>
      <c r="F27" s="10">
        <f>IF(Aktiviteter!F27="","",IFERROR(CEILING(Aktiviteter!F27*F$31,5),"-"))</f>
        <v>0</v>
      </c>
      <c r="G27" s="10">
        <f>IF(Aktiviteter!G27="","",IFERROR(CEILING(Aktiviteter!G27*G$31,5),"-"))</f>
        <v>20</v>
      </c>
      <c r="H27" s="10">
        <f>IF(Aktiviteter!H27="","",IFERROR(FLOOR(Aktiviteter!H27*H$31,5),"-"))</f>
        <v>0</v>
      </c>
      <c r="I27" s="10">
        <f>IF(Aktiviteter!I27="","",IFERROR(CEILING(Aktiviteter!I27*I$31,5),"-"))</f>
        <v>5</v>
      </c>
      <c r="J27" s="10">
        <f>Aktiviteter!J27</f>
        <v>5</v>
      </c>
      <c r="K27" s="10">
        <f>Aktiviteter!K27</f>
        <v>1</v>
      </c>
    </row>
    <row r="28">
      <c r="A28" s="19" t="str">
        <f>Aktiviteter!A28</f>
        <v>Refleksion fase 5</v>
      </c>
      <c r="B28" s="6" t="str">
        <f>IF(Aktiviteter!B28="","",IFERROR(CEILING(Aktiviteter!B28*B$31,5),"-"))</f>
        <v>-</v>
      </c>
      <c r="C28" s="6" t="str">
        <f>IF(Aktiviteter!C28="","",IFERROR(CEILING(Aktiviteter!C28*C$31,5),"-"))</f>
        <v>-</v>
      </c>
      <c r="D28" s="6">
        <f>IF(Aktiviteter!D28="","",IFERROR(CEILING(Aktiviteter!D28*D$31,5),"-"))</f>
        <v>5</v>
      </c>
      <c r="E28" s="6">
        <f>IF(Aktiviteter!E28="","",IFERROR(CEILING(Aktiviteter!E28*E$31,5),"-"))</f>
        <v>30</v>
      </c>
      <c r="F28" s="6" t="str">
        <f>IF(Aktiviteter!F28="","",IFERROR(CEILING(Aktiviteter!F28*F$31,5),"-"))</f>
        <v>-</v>
      </c>
      <c r="G28" s="6" t="str">
        <f>IF(Aktiviteter!G28="","",IFERROR(CEILING(Aktiviteter!G28*G$31,5),"-"))</f>
        <v>-</v>
      </c>
      <c r="H28" s="6" t="str">
        <f>IF(Aktiviteter!H28="","",IFERROR(FLOOR(Aktiviteter!H28*H$31,5),"-"))</f>
        <v/>
      </c>
      <c r="I28" s="6" t="str">
        <f>IF(Aktiviteter!I28="","",IFERROR(CEILING(Aktiviteter!I28*I$31,5),"-"))</f>
        <v/>
      </c>
      <c r="J28" s="6">
        <f>Aktiviteter!J28</f>
        <v>5</v>
      </c>
      <c r="K28" s="6" t="str">
        <f>Aktiviteter!K28</f>
        <v/>
      </c>
    </row>
    <row r="29">
      <c r="A29" s="23"/>
      <c r="B29" s="24"/>
      <c r="C29" s="24"/>
      <c r="D29" s="24"/>
      <c r="E29" s="24"/>
      <c r="F29" s="24"/>
      <c r="G29" s="24"/>
      <c r="H29" s="36"/>
      <c r="I29" s="24"/>
      <c r="J29" s="26"/>
      <c r="K29" s="26"/>
    </row>
    <row r="30">
      <c r="A30" s="23"/>
      <c r="B30" s="24"/>
      <c r="C30" s="24"/>
      <c r="D30" s="24"/>
      <c r="E30" s="24"/>
      <c r="F30" s="24"/>
      <c r="G30" s="24"/>
      <c r="H30" s="36"/>
      <c r="I30" s="24"/>
      <c r="J30" s="26"/>
      <c r="K30" s="26"/>
    </row>
    <row r="31">
      <c r="A31" s="28" t="s">
        <v>48</v>
      </c>
      <c r="B31" s="37">
        <v>1.0</v>
      </c>
      <c r="C31" s="37">
        <v>1.0</v>
      </c>
      <c r="D31" s="37">
        <v>1.0</v>
      </c>
      <c r="E31" s="37">
        <v>1.0</v>
      </c>
      <c r="F31" s="37">
        <v>1.0</v>
      </c>
      <c r="G31" s="37">
        <v>1.0</v>
      </c>
      <c r="H31" s="37">
        <v>1.0</v>
      </c>
      <c r="I31" s="37">
        <v>1.0</v>
      </c>
      <c r="J31" s="26"/>
      <c r="K31" s="26"/>
    </row>
    <row r="32">
      <c r="A32" s="28"/>
      <c r="B32" s="24"/>
      <c r="C32" s="24"/>
      <c r="D32" s="24"/>
      <c r="E32" s="24"/>
      <c r="F32" s="24"/>
      <c r="G32" s="24"/>
      <c r="H32" s="24"/>
      <c r="I32" s="24"/>
      <c r="J32" s="26"/>
      <c r="K32" s="26"/>
    </row>
    <row r="33">
      <c r="A33" s="28" t="s">
        <v>47</v>
      </c>
      <c r="B33" s="24">
        <f t="shared" ref="B33:I33" si="1">SUM(B2:B24)</f>
        <v>15</v>
      </c>
      <c r="C33" s="24">
        <f t="shared" si="1"/>
        <v>230</v>
      </c>
      <c r="D33" s="24">
        <f t="shared" si="1"/>
        <v>30</v>
      </c>
      <c r="E33" s="24">
        <f t="shared" si="1"/>
        <v>380</v>
      </c>
      <c r="F33" s="24">
        <f t="shared" si="1"/>
        <v>45</v>
      </c>
      <c r="G33" s="24">
        <f t="shared" si="1"/>
        <v>395</v>
      </c>
      <c r="H33" s="24">
        <f t="shared" si="1"/>
        <v>40</v>
      </c>
      <c r="I33" s="24">
        <f t="shared" si="1"/>
        <v>240</v>
      </c>
      <c r="J33" s="26"/>
      <c r="K33" s="26"/>
    </row>
    <row r="34">
      <c r="A34" s="23"/>
      <c r="B34" s="24"/>
      <c r="C34" s="24"/>
      <c r="D34" s="24"/>
      <c r="E34" s="24"/>
      <c r="F34" s="24"/>
      <c r="G34" s="24"/>
      <c r="H34" s="36"/>
      <c r="I34" s="24"/>
      <c r="J34" s="26"/>
      <c r="K34" s="26"/>
    </row>
    <row r="35">
      <c r="F35" s="30"/>
      <c r="G35" s="30"/>
      <c r="H35" s="29"/>
      <c r="J35" s="31"/>
      <c r="K35" s="31"/>
    </row>
  </sheetData>
  <autoFilter ref="$A$1:$K$28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9.0"/>
    <col customWidth="1" min="3" max="3" width="10.5"/>
    <col customWidth="1" min="4" max="4" width="12.38"/>
    <col customWidth="1" min="5" max="5" width="5.88"/>
    <col customWidth="1" min="6" max="6" width="18.13"/>
    <col customWidth="1" min="7" max="8" width="10.25"/>
  </cols>
  <sheetData>
    <row r="1">
      <c r="A1" s="38" t="s">
        <v>49</v>
      </c>
    </row>
    <row r="2">
      <c r="B2" s="38" t="s">
        <v>50</v>
      </c>
      <c r="F2" s="38" t="s">
        <v>51</v>
      </c>
      <c r="J2" s="39" t="s">
        <v>52</v>
      </c>
    </row>
    <row r="3">
      <c r="B3" s="39" t="s">
        <v>53</v>
      </c>
      <c r="C3" s="39" t="s">
        <v>54</v>
      </c>
      <c r="D3" s="39" t="s">
        <v>55</v>
      </c>
      <c r="E3" s="39" t="s">
        <v>56</v>
      </c>
      <c r="F3" s="39" t="s">
        <v>57</v>
      </c>
      <c r="G3" s="27" t="s">
        <v>58</v>
      </c>
      <c r="H3" s="27" t="s">
        <v>59</v>
      </c>
      <c r="I3" s="40" t="s">
        <v>60</v>
      </c>
      <c r="J3" s="39" t="s">
        <v>53</v>
      </c>
      <c r="K3" s="39" t="s">
        <v>54</v>
      </c>
      <c r="L3" s="39" t="s">
        <v>55</v>
      </c>
    </row>
    <row r="4">
      <c r="A4" s="41" t="s">
        <v>47</v>
      </c>
      <c r="B4" s="30">
        <f t="shared" ref="B4:F4" si="1">SUM(B6:B10)</f>
        <v>270</v>
      </c>
      <c r="C4" s="30">
        <f t="shared" si="1"/>
        <v>455</v>
      </c>
      <c r="D4" s="30">
        <f t="shared" si="1"/>
        <v>450</v>
      </c>
      <c r="E4" s="30">
        <f t="shared" si="1"/>
        <v>275</v>
      </c>
      <c r="F4" s="30">
        <f t="shared" si="1"/>
        <v>115</v>
      </c>
      <c r="G4" s="30"/>
      <c r="H4" s="30"/>
    </row>
    <row r="5">
      <c r="A5" s="41" t="s">
        <v>61</v>
      </c>
      <c r="B5" s="30"/>
      <c r="C5" s="30"/>
      <c r="D5" s="30"/>
      <c r="E5" s="30"/>
      <c r="F5" s="27">
        <v>10.0</v>
      </c>
      <c r="G5" s="30">
        <f t="shared" ref="G5:G10" si="2">SUM($F$5:F5)</f>
        <v>10</v>
      </c>
      <c r="H5" s="30"/>
    </row>
    <row r="6">
      <c r="A6" s="41" t="s">
        <v>62</v>
      </c>
      <c r="B6" s="30">
        <f>SUMIF(Aktiviteter!$J$2:$J$29,RIGHT($A6,1),Aktiviteter!$C$2:$C$29)+J4</f>
        <v>40</v>
      </c>
      <c r="C6" s="30">
        <f>SUMIF(Aktiviteter!$J$2:$J$29,RIGHT($A6,1),Aktiviteter!$E$2:$E$29)+K4</f>
        <v>100</v>
      </c>
      <c r="D6" s="30">
        <f>SUMIF(Aktiviteter!$J$2:$J$29,RIGHT($A6,1),Aktiviteter!$G$2:$G$29)+L4</f>
        <v>35</v>
      </c>
      <c r="E6" s="30">
        <f>SUMIF(Aktiviteter!$J$2:$J$29,RIGHT($A6,1),Aktiviteter!$I$2:$I$29)</f>
        <v>75</v>
      </c>
      <c r="F6" s="30">
        <f t="shared" ref="F6:F10" si="4">FLOOR(B6/10,1)+ FLOOR(C6/10,1)+FLOOR(D6/10,1)</f>
        <v>17</v>
      </c>
      <c r="G6" s="30">
        <f t="shared" si="2"/>
        <v>27</v>
      </c>
      <c r="H6" s="30">
        <f t="shared" ref="H6:H10" si="5">G5</f>
        <v>10</v>
      </c>
      <c r="I6" s="42">
        <f>H6-E6</f>
        <v>-65</v>
      </c>
      <c r="J6" s="42">
        <f t="shared" ref="J6:L6" si="3">B6-FLOOR(B6,10)</f>
        <v>0</v>
      </c>
      <c r="K6" s="42">
        <f t="shared" si="3"/>
        <v>0</v>
      </c>
      <c r="L6" s="42">
        <f t="shared" si="3"/>
        <v>5</v>
      </c>
    </row>
    <row r="7">
      <c r="A7" s="41" t="s">
        <v>63</v>
      </c>
      <c r="B7" s="30">
        <f>SUMIF(Aktiviteter!$J$2:$J$29,RIGHT($A7,1),Aktiviteter!$C$2:$C$29)+J6</f>
        <v>40</v>
      </c>
      <c r="C7" s="30">
        <f>SUMIF(Aktiviteter!$J$2:$J$29,RIGHT($A7,1),Aktiviteter!$E$2:$E$29)+K6</f>
        <v>95</v>
      </c>
      <c r="D7" s="30">
        <f>SUMIF(Aktiviteter!$J$2:$J$29,RIGHT($A7,1),Aktiviteter!$G$2:$G$29)+L6</f>
        <v>120</v>
      </c>
      <c r="E7" s="30">
        <f>SUMIF(Aktiviteter!$J$2:$J$29,RIGHT($A7,1),Aktiviteter!$I$2:$I$29)</f>
        <v>70</v>
      </c>
      <c r="F7" s="30">
        <f t="shared" si="4"/>
        <v>25</v>
      </c>
      <c r="G7" s="30">
        <f t="shared" si="2"/>
        <v>52</v>
      </c>
      <c r="H7" s="30">
        <f t="shared" si="5"/>
        <v>27</v>
      </c>
      <c r="I7" s="42">
        <f t="shared" ref="I7:I10" si="7">H7-E7+I6</f>
        <v>-108</v>
      </c>
      <c r="J7" s="42">
        <f t="shared" ref="J7:L7" si="6">B7-FLOOR(B7,10)</f>
        <v>0</v>
      </c>
      <c r="K7" s="42">
        <f t="shared" si="6"/>
        <v>5</v>
      </c>
      <c r="L7" s="42">
        <f t="shared" si="6"/>
        <v>0</v>
      </c>
    </row>
    <row r="8">
      <c r="A8" s="41" t="s">
        <v>64</v>
      </c>
      <c r="B8" s="30">
        <f>SUMIF(Aktiviteter!$J$2:$J$29,RIGHT($A8,1),Aktiviteter!$C$2:$C$29)+J7</f>
        <v>65</v>
      </c>
      <c r="C8" s="30">
        <f>SUMIF(Aktiviteter!$J$2:$J$29,RIGHT($A8,1),Aktiviteter!$E$2:$E$29)+K7</f>
        <v>110</v>
      </c>
      <c r="D8" s="30">
        <f>SUMIF(Aktiviteter!$J$2:$J$29,RIGHT($A8,1),Aktiviteter!$G$2:$G$29)+L7</f>
        <v>100</v>
      </c>
      <c r="E8" s="30">
        <f>SUMIF(Aktiviteter!$J$2:$J$29,RIGHT($A8,1),Aktiviteter!$I$2:$I$29)</f>
        <v>45</v>
      </c>
      <c r="F8" s="30">
        <f t="shared" si="4"/>
        <v>27</v>
      </c>
      <c r="G8" s="30">
        <f t="shared" si="2"/>
        <v>79</v>
      </c>
      <c r="H8" s="30">
        <f t="shared" si="5"/>
        <v>52</v>
      </c>
      <c r="I8" s="42">
        <f t="shared" si="7"/>
        <v>-101</v>
      </c>
      <c r="J8" s="42">
        <f t="shared" ref="J8:L8" si="8">B8-FLOOR(B8,10)</f>
        <v>5</v>
      </c>
      <c r="K8" s="42">
        <f t="shared" si="8"/>
        <v>0</v>
      </c>
      <c r="L8" s="42">
        <f t="shared" si="8"/>
        <v>0</v>
      </c>
    </row>
    <row r="9">
      <c r="A9" s="41" t="s">
        <v>65</v>
      </c>
      <c r="B9" s="30">
        <f>SUMIF(Aktiviteter!$J$2:$J$29,RIGHT($A9,1),Aktiviteter!$C$2:$C$29)+J8</f>
        <v>65</v>
      </c>
      <c r="C9" s="30">
        <f>SUMIF(Aktiviteter!$J$2:$J$29,RIGHT($A9,1),Aktiviteter!$E$2:$E$29)+K8</f>
        <v>50</v>
      </c>
      <c r="D9" s="30">
        <f>SUMIF(Aktiviteter!$J$2:$J$29,RIGHT($A9,1),Aktiviteter!$G$2:$G$29)+L8</f>
        <v>145</v>
      </c>
      <c r="E9" s="30">
        <f>SUMIF(Aktiviteter!$J$2:$J$29,RIGHT($A9,1),Aktiviteter!$I$2:$I$29)</f>
        <v>35</v>
      </c>
      <c r="F9" s="30">
        <f t="shared" si="4"/>
        <v>25</v>
      </c>
      <c r="G9" s="30">
        <f t="shared" si="2"/>
        <v>104</v>
      </c>
      <c r="H9" s="30">
        <f t="shared" si="5"/>
        <v>79</v>
      </c>
      <c r="I9" s="42">
        <f t="shared" si="7"/>
        <v>-57</v>
      </c>
      <c r="J9" s="42">
        <f t="shared" ref="J9:L9" si="9">B9-FLOOR(B9,10)</f>
        <v>5</v>
      </c>
      <c r="K9" s="42">
        <f t="shared" si="9"/>
        <v>0</v>
      </c>
      <c r="L9" s="42">
        <f t="shared" si="9"/>
        <v>5</v>
      </c>
    </row>
    <row r="10">
      <c r="A10" s="41" t="s">
        <v>66</v>
      </c>
      <c r="B10" s="30">
        <f>SUMIF(Aktiviteter!$J$2:$J$29,RIGHT($A10,1),Aktiviteter!$C$2:$C$29)+J9</f>
        <v>60</v>
      </c>
      <c r="C10" s="30">
        <f>SUMIF(Aktiviteter!$J$2:$J$29,RIGHT($A10,1),Aktiviteter!$E$2:$E$29)+K9</f>
        <v>100</v>
      </c>
      <c r="D10" s="30">
        <f>SUMIF(Aktiviteter!$J$2:$J$29,RIGHT($A10,1),Aktiviteter!$G$2:$G$29)+L9</f>
        <v>50</v>
      </c>
      <c r="E10" s="30">
        <f>SUMIF(Aktiviteter!$J$2:$J$29,RIGHT($A10,1),Aktiviteter!$I$2:$I$29)</f>
        <v>50</v>
      </c>
      <c r="F10" s="30">
        <f t="shared" si="4"/>
        <v>21</v>
      </c>
      <c r="G10" s="30">
        <f t="shared" si="2"/>
        <v>125</v>
      </c>
      <c r="H10" s="30">
        <f t="shared" si="5"/>
        <v>104</v>
      </c>
      <c r="I10" s="42">
        <f t="shared" si="7"/>
        <v>-3</v>
      </c>
      <c r="J10" s="42">
        <f t="shared" ref="J10:L10" si="10">B10-FLOOR(B10,10)</f>
        <v>0</v>
      </c>
      <c r="K10" s="42">
        <f t="shared" si="10"/>
        <v>0</v>
      </c>
      <c r="L10" s="42">
        <f t="shared" si="10"/>
        <v>0</v>
      </c>
    </row>
    <row r="13">
      <c r="A13" s="38" t="s">
        <v>67</v>
      </c>
    </row>
    <row r="14">
      <c r="B14" s="38" t="s">
        <v>50</v>
      </c>
      <c r="F14" s="38" t="s">
        <v>51</v>
      </c>
      <c r="J14" s="39" t="s">
        <v>52</v>
      </c>
    </row>
    <row r="15">
      <c r="B15" s="39" t="s">
        <v>53</v>
      </c>
      <c r="C15" s="39" t="s">
        <v>54</v>
      </c>
      <c r="D15" s="39" t="s">
        <v>55</v>
      </c>
      <c r="E15" s="39" t="s">
        <v>56</v>
      </c>
      <c r="F15" s="39" t="s">
        <v>57</v>
      </c>
      <c r="G15" s="27" t="s">
        <v>58</v>
      </c>
      <c r="H15" s="27" t="s">
        <v>59</v>
      </c>
      <c r="I15" s="40" t="s">
        <v>60</v>
      </c>
      <c r="J15" s="39" t="s">
        <v>53</v>
      </c>
      <c r="K15" s="39" t="s">
        <v>54</v>
      </c>
      <c r="L15" s="39" t="s">
        <v>55</v>
      </c>
    </row>
    <row r="16">
      <c r="A16" s="41" t="s">
        <v>47</v>
      </c>
      <c r="B16" s="30">
        <f t="shared" ref="B16:E16" si="11">SUM(B18:B22)</f>
        <v>270</v>
      </c>
      <c r="C16" s="30">
        <f t="shared" si="11"/>
        <v>455</v>
      </c>
      <c r="D16" s="30">
        <f t="shared" si="11"/>
        <v>450</v>
      </c>
      <c r="E16" s="30">
        <f t="shared" si="11"/>
        <v>275</v>
      </c>
      <c r="F16" s="30">
        <f>SUM(F17:F22)</f>
        <v>125</v>
      </c>
      <c r="G16" s="30"/>
      <c r="H16" s="30"/>
    </row>
    <row r="17">
      <c r="A17" s="41" t="s">
        <v>61</v>
      </c>
      <c r="B17" s="27"/>
      <c r="C17" s="27"/>
      <c r="D17" s="27"/>
      <c r="E17" s="27"/>
      <c r="F17" s="27">
        <v>10.0</v>
      </c>
      <c r="G17" s="30">
        <f t="shared" ref="G17:G22" si="12">SUM($F$17:F17)</f>
        <v>10</v>
      </c>
      <c r="H17" s="30"/>
    </row>
    <row r="18">
      <c r="A18" s="41" t="s">
        <v>62</v>
      </c>
      <c r="B18" s="30">
        <f>SUMIF('Justering af point'!$J$2:$J$30,RIGHT($A18,1),'Justering af point'!$C$2:$C$30)+J16</f>
        <v>40</v>
      </c>
      <c r="C18" s="30">
        <f>SUMIF('Justering af point'!$J$2:$J$30,RIGHT($A18,1),'Justering af point'!$E$2:$E$30)+K16</f>
        <v>100</v>
      </c>
      <c r="D18" s="30">
        <f>SUMIF('Justering af point'!$J$2:$J$30,RIGHT($A18,1),'Justering af point'!$G$2:$G$30)+L16</f>
        <v>35</v>
      </c>
      <c r="E18" s="30">
        <f>SUMIF('Justering af point'!$J$2:$J$30,RIGHT($A18,1),'Justering af point'!$I$2:$I$30)</f>
        <v>75</v>
      </c>
      <c r="F18" s="30">
        <f t="shared" ref="F18:F22" si="14">FLOOR(B18/10,1)+ FLOOR(C18/10,1)+FLOOR(D18/10,1)</f>
        <v>17</v>
      </c>
      <c r="G18" s="30">
        <f t="shared" si="12"/>
        <v>27</v>
      </c>
      <c r="H18" s="30">
        <f t="shared" ref="H18:H22" si="15">G17</f>
        <v>10</v>
      </c>
      <c r="I18" s="42">
        <f>H18-E18</f>
        <v>-65</v>
      </c>
      <c r="J18" s="42">
        <f t="shared" ref="J18:L18" si="13">B18-FLOOR(B18,10)</f>
        <v>0</v>
      </c>
      <c r="K18" s="42">
        <f t="shared" si="13"/>
        <v>0</v>
      </c>
      <c r="L18" s="42">
        <f t="shared" si="13"/>
        <v>5</v>
      </c>
    </row>
    <row r="19">
      <c r="A19" s="41" t="s">
        <v>63</v>
      </c>
      <c r="B19" s="30">
        <f>SUMIF('Justering af point'!$J$2:$J$30,RIGHT($A19,1),'Justering af point'!$C$2:$C$30)+J18</f>
        <v>40</v>
      </c>
      <c r="C19" s="30">
        <f>SUMIF('Justering af point'!$J$2:$J$30,RIGHT($A19,1),'Justering af point'!$E$2:$E$30)+K18</f>
        <v>95</v>
      </c>
      <c r="D19" s="30">
        <f>SUMIF('Justering af point'!$J$2:$J$30,RIGHT($A19,1),'Justering af point'!$G$2:$G$30)+L18</f>
        <v>120</v>
      </c>
      <c r="E19" s="30">
        <f>SUMIF('Justering af point'!$J$2:$J$30,RIGHT($A19,1),'Justering af point'!$I$2:$I$30)</f>
        <v>70</v>
      </c>
      <c r="F19" s="30">
        <f t="shared" si="14"/>
        <v>25</v>
      </c>
      <c r="G19" s="30">
        <f t="shared" si="12"/>
        <v>52</v>
      </c>
      <c r="H19" s="30">
        <f t="shared" si="15"/>
        <v>27</v>
      </c>
      <c r="I19" s="42">
        <f t="shared" ref="I19:I22" si="17">H19-E19+I18</f>
        <v>-108</v>
      </c>
      <c r="J19" s="42">
        <f t="shared" ref="J19:L19" si="16">B19-FLOOR(B19,10)</f>
        <v>0</v>
      </c>
      <c r="K19" s="42">
        <f t="shared" si="16"/>
        <v>5</v>
      </c>
      <c r="L19" s="42">
        <f t="shared" si="16"/>
        <v>0</v>
      </c>
    </row>
    <row r="20">
      <c r="A20" s="41" t="s">
        <v>64</v>
      </c>
      <c r="B20" s="30">
        <f>SUMIF('Justering af point'!$J$2:$J$30,RIGHT($A20,1),'Justering af point'!$C$2:$C$30)+J19</f>
        <v>65</v>
      </c>
      <c r="C20" s="30">
        <f>SUMIF('Justering af point'!$J$2:$J$30,RIGHT($A20,1),'Justering af point'!$E$2:$E$30)+K19</f>
        <v>110</v>
      </c>
      <c r="D20" s="30">
        <f>SUMIF('Justering af point'!$J$2:$J$30,RIGHT($A20,1),'Justering af point'!$G$2:$G$30)+L19</f>
        <v>100</v>
      </c>
      <c r="E20" s="30">
        <f>SUMIF('Justering af point'!$J$2:$J$30,RIGHT($A20,1),'Justering af point'!$I$2:$I$30)</f>
        <v>45</v>
      </c>
      <c r="F20" s="30">
        <f t="shared" si="14"/>
        <v>27</v>
      </c>
      <c r="G20" s="30">
        <f t="shared" si="12"/>
        <v>79</v>
      </c>
      <c r="H20" s="30">
        <f t="shared" si="15"/>
        <v>52</v>
      </c>
      <c r="I20" s="42">
        <f t="shared" si="17"/>
        <v>-101</v>
      </c>
      <c r="J20" s="42">
        <f t="shared" ref="J20:L20" si="18">B20-FLOOR(B20,10)</f>
        <v>5</v>
      </c>
      <c r="K20" s="42">
        <f t="shared" si="18"/>
        <v>0</v>
      </c>
      <c r="L20" s="42">
        <f t="shared" si="18"/>
        <v>0</v>
      </c>
    </row>
    <row r="21">
      <c r="A21" s="41" t="s">
        <v>65</v>
      </c>
      <c r="B21" s="30">
        <f>SUMIF('Justering af point'!$J$2:$J$30,RIGHT($A21,1),'Justering af point'!$C$2:$C$30)+J20</f>
        <v>65</v>
      </c>
      <c r="C21" s="30">
        <f>SUMIF('Justering af point'!$J$2:$J$30,RIGHT($A21,1),'Justering af point'!$E$2:$E$30)+K20</f>
        <v>50</v>
      </c>
      <c r="D21" s="30">
        <f>SUMIF('Justering af point'!$J$2:$J$30,RIGHT($A21,1),'Justering af point'!$G$2:$G$30)+L20</f>
        <v>145</v>
      </c>
      <c r="E21" s="30">
        <f>SUMIF('Justering af point'!$J$2:$J$30,RIGHT($A21,1),'Justering af point'!$I$2:$I$30)</f>
        <v>35</v>
      </c>
      <c r="F21" s="30">
        <f t="shared" si="14"/>
        <v>25</v>
      </c>
      <c r="G21" s="30">
        <f t="shared" si="12"/>
        <v>104</v>
      </c>
      <c r="H21" s="30">
        <f t="shared" si="15"/>
        <v>79</v>
      </c>
      <c r="I21" s="42">
        <f t="shared" si="17"/>
        <v>-57</v>
      </c>
      <c r="J21" s="42">
        <f t="shared" ref="J21:L21" si="19">B21-FLOOR(B21,10)</f>
        <v>5</v>
      </c>
      <c r="K21" s="42">
        <f t="shared" si="19"/>
        <v>0</v>
      </c>
      <c r="L21" s="42">
        <f t="shared" si="19"/>
        <v>5</v>
      </c>
    </row>
    <row r="22">
      <c r="A22" s="41" t="s">
        <v>66</v>
      </c>
      <c r="B22" s="30">
        <f>SUMIF('Justering af point'!$J$2:$J$30,RIGHT($A22,1),'Justering af point'!$C$2:$C$30)+J21</f>
        <v>60</v>
      </c>
      <c r="C22" s="30">
        <f>SUMIF('Justering af point'!$J$2:$J$30,RIGHT($A22,1),'Justering af point'!$E$2:$E$30)+K21</f>
        <v>100</v>
      </c>
      <c r="D22" s="30">
        <f>SUMIF('Justering af point'!$J$2:$J$30,RIGHT($A22,1),'Justering af point'!$G$2:$G$30)+L21</f>
        <v>50</v>
      </c>
      <c r="E22" s="30">
        <f>SUMIF('Justering af point'!$J$2:$J$30,RIGHT($A22,1),'Justering af point'!$I$2:$I$30)</f>
        <v>50</v>
      </c>
      <c r="F22" s="30">
        <f t="shared" si="14"/>
        <v>21</v>
      </c>
      <c r="G22" s="30">
        <f t="shared" si="12"/>
        <v>125</v>
      </c>
      <c r="H22" s="30">
        <f t="shared" si="15"/>
        <v>104</v>
      </c>
      <c r="I22" s="42">
        <f t="shared" si="17"/>
        <v>-3</v>
      </c>
      <c r="J22" s="42">
        <f t="shared" ref="J22:L22" si="20">B22-FLOOR(B22,10)</f>
        <v>0</v>
      </c>
      <c r="K22" s="42">
        <f t="shared" si="20"/>
        <v>0</v>
      </c>
      <c r="L22" s="42">
        <f t="shared" si="20"/>
        <v>0</v>
      </c>
    </row>
  </sheetData>
  <mergeCells count="8">
    <mergeCell ref="A1:L1"/>
    <mergeCell ref="B2:E2"/>
    <mergeCell ref="F2:I2"/>
    <mergeCell ref="J2:L2"/>
    <mergeCell ref="A13:L13"/>
    <mergeCell ref="B14:E14"/>
    <mergeCell ref="F14:I14"/>
    <mergeCell ref="J14:L14"/>
  </mergeCells>
  <drawing r:id="rId1"/>
</worksheet>
</file>